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4" activeTab="8"/>
  </bookViews>
  <sheets>
    <sheet name="Rekapitulácia stavby" sheetId="1" r:id="rId1"/>
    <sheet name="1 - Výmena okien a dverí" sheetId="2" r:id="rId2"/>
    <sheet name="3_1 - Oprava a zateplenie..." sheetId="3" r:id="rId3"/>
    <sheet name="3_2 - Oprava a zateplenie..." sheetId="4" r:id="rId4"/>
    <sheet name="4_1 - Elektroinštalácia -..." sheetId="5" r:id="rId5"/>
    <sheet name="4_2 - Elektroinštalácia -..." sheetId="6" r:id="rId6"/>
    <sheet name="5_1 - Solárny systém - op..." sheetId="7" r:id="rId7"/>
    <sheet name="5_2 - Solárny systém - ne..." sheetId="8" r:id="rId8"/>
    <sheet name="6 - Sadové úpravy, spevne..." sheetId="9" r:id="rId9"/>
  </sheets>
  <definedNames>
    <definedName name="_xlnm.Print_Titles" localSheetId="1">'1 - Výmena okien a dverí'!$120:$120</definedName>
    <definedName name="_xlnm.Print_Titles" localSheetId="2">'3_1 - Oprava a zateplenie...'!$126:$126</definedName>
    <definedName name="_xlnm.Print_Titles" localSheetId="3">'3_2 - Oprava a zateplenie...'!$126:$126</definedName>
    <definedName name="_xlnm.Print_Titles" localSheetId="4">'4_1 - Elektroinštalácia -...'!$115:$115</definedName>
    <definedName name="_xlnm.Print_Titles" localSheetId="5">'4_2 - Elektroinštalácia -...'!$115:$115</definedName>
    <definedName name="_xlnm.Print_Titles" localSheetId="6">'5_1 - Solárny systém - op...'!$120:$120</definedName>
    <definedName name="_xlnm.Print_Titles" localSheetId="7">'5_2 - Solárny systém - ne...'!$120:$120</definedName>
    <definedName name="_xlnm.Print_Titles" localSheetId="8">'6 - Sadové úpravy, spevne...'!$117:$117</definedName>
    <definedName name="_xlnm.Print_Titles" localSheetId="0">'Rekapitulácia stavby'!$85:$85</definedName>
    <definedName name="_xlnm.Print_Area" localSheetId="1">('1 - Výmena okien a dverí'!$C$4:$Q$70,'1 - Výmena okien a dverí'!$C$76:$Q$104,'1 - Výmena okien a dverí'!$C$110:$Q$172)</definedName>
    <definedName name="_xlnm.Print_Area" localSheetId="2">('3_1 - Oprava a zateplenie...'!$C$4:$Q$70,'3_1 - Oprava a zateplenie...'!$C$76:$Q$110,'3_1 - Oprava a zateplenie...'!$C$116:$Q$216)</definedName>
    <definedName name="_xlnm.Print_Area" localSheetId="3">('3_2 - Oprava a zateplenie...'!$C$4:$Q$70,'3_2 - Oprava a zateplenie...'!$C$76:$Q$110,'3_2 - Oprava a zateplenie...'!$C$116:$Q$202)</definedName>
    <definedName name="_xlnm.Print_Area" localSheetId="4">('4_1 - Elektroinštalácia -...'!$C$4:$Q$70,'4_1 - Elektroinštalácia -...'!$C$76:$Q$99,'4_1 - Elektroinštalácia -...'!$C$105:$Q$196)</definedName>
    <definedName name="_xlnm.Print_Area" localSheetId="5">('4_2 - Elektroinštalácia -...'!$C$4:$Q$70,'4_2 - Elektroinštalácia -...'!$C$76:$Q$99,'4_2 - Elektroinštalácia -...'!$C$105:$Q$196)</definedName>
    <definedName name="_xlnm.Print_Area" localSheetId="6">('5_1 - Solárny systém - op...'!$C$4:$Q$70,'5_1 - Solárny systém - op...'!$C$76:$Q$104,'5_1 - Solárny systém - op...'!$C$110:$Q$176)</definedName>
    <definedName name="_xlnm.Print_Area" localSheetId="7">('5_2 - Solárny systém - ne...'!$C$4:$Q$70,'5_2 - Solárny systém - ne...'!$C$76:$Q$104,'5_2 - Solárny systém - ne...'!$C$110:$Q$176)</definedName>
    <definedName name="_xlnm.Print_Area" localSheetId="8">('6 - Sadové úpravy, spevne...'!$C$4:$Q$70,'6 - Sadové úpravy, spevne...'!$C$76:$Q$101,'6 - Sadové úpravy, spevne...'!$C$107:$Q$172)</definedName>
    <definedName name="_xlnm.Print_Area" localSheetId="0">('Rekapitulácia stavby'!$C$4:$AP$70,'Rekapitulácia stavby'!$C$76:$AP$99)</definedName>
  </definedNames>
  <calcPr fullCalcOnLoad="1"/>
</workbook>
</file>

<file path=xl/sharedStrings.xml><?xml version="1.0" encoding="utf-8"?>
<sst xmlns="http://schemas.openxmlformats.org/spreadsheetml/2006/main" count="7665" uniqueCount="977">
  <si>
    <t>2012</t>
  </si>
  <si>
    <t>Hárok obsahuje:</t>
  </si>
  <si>
    <t>1) Súhrnný list stavby</t>
  </si>
  <si>
    <t>2) Rekapitulácia objektov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</si>
  <si>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</si>
  <si>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</si>
  <si>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</si>
  <si>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</si>
  <si>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</si>
  <si>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</si>
  <si>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</si>
  <si>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</si>
  <si>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</si>
  <si>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</si>
  <si>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06ix_Prasnik</t>
  </si>
  <si>
    <t>Stavba:</t>
  </si>
  <si>
    <t>Obnova kultúrneho domu Prašník</t>
  </si>
  <si>
    <t>JKSO:</t>
  </si>
  <si>
    <t>KS:</t>
  </si>
  <si>
    <t>Miesto:</t>
  </si>
  <si>
    <t>Obec Prašník</t>
  </si>
  <si>
    <t>Dátum:</t>
  </si>
  <si>
    <t>Objednávateľ:</t>
  </si>
  <si>
    <t>IČO:</t>
  </si>
  <si>
    <t>IČO DPH:</t>
  </si>
  <si>
    <t>Zhotoviteľ:</t>
  </si>
  <si>
    <t xml:space="preserve"> </t>
  </si>
  <si>
    <t>Projektant:</t>
  </si>
  <si>
    <t>Ing. Michal Štoder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</si>
  <si>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</si>
  <si>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</si>
  <si>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</si>
  <si>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</si>
  <si>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</si>
  <si>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</si>
  <si>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</si>
  <si>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</si>
  <si>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</si>
  <si>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</si>
  <si>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</si>
  <si>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</si>
  <si>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</si>
  <si>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</si>
  <si>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</si>
  <si>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</si>
  <si>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</si>
  <si>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</si>
  <si>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</si>
  <si>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</si>
  <si>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</si>
  <si>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</si>
  <si>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</si>
  <si>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</si>
  <si>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</si>
  <si>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</si>
  <si>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</si>
  <si>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</si>
  <si>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</si>
  <si>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</si>
  <si>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</si>
  <si>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</si>
  <si>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</si>
  <si>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</si>
  <si>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</si>
  <si>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</si>
  <si>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</si>
  <si>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</si>
  <si>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</si>
  <si>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</si>
  <si>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</si>
  <si>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</si>
  <si>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</si>
  <si>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IMPORT</t>
  </si>
  <si>
    <t>{FE516CCA-D8D0-4150-9868-6F9CE68F37F1}</t>
  </si>
  <si>
    <t>{00000000-0000-0000-0000-000000000000}</t>
  </si>
  <si>
    <t>/</t>
  </si>
  <si>
    <t>1</t>
  </si>
  <si>
    <t>Výmena okien a dverí</t>
  </si>
  <si>
    <t>{8CEE6E36-9EFA-47B5-8D0E-719D77243A3E}</t>
  </si>
  <si>
    <t>3_1</t>
  </si>
  <si>
    <t>Oprava a zateplenie strešného plášťa - oprávnený výdavok</t>
  </si>
  <si>
    <t>{6CBEAC31-4AC3-4837-AADA-BE518BEAEC10}</t>
  </si>
  <si>
    <t>3_2</t>
  </si>
  <si>
    <t>Oprava a zateplenie strešného plášťa - neoprávnený výdavok</t>
  </si>
  <si>
    <t>{74079E4F-980D-47FC-B411-70D26F3946EC}</t>
  </si>
  <si>
    <t>4_1</t>
  </si>
  <si>
    <t>Elektroinštalácia - oprávnený výdavok</t>
  </si>
  <si>
    <t>{D50E6F3E-9688-4E91-ADD7-B0AE08E8650D}</t>
  </si>
  <si>
    <t>4_2</t>
  </si>
  <si>
    <t>Elektroinštalácia - neoprávnený výdavok</t>
  </si>
  <si>
    <t>{D286826F-630D-43D6-9258-E6C0ECEA061E}</t>
  </si>
  <si>
    <t>5_1</t>
  </si>
  <si>
    <t>Solárny systém - oprávnený výdavok</t>
  </si>
  <si>
    <t>{5BF0F880-0E25-4CF9-A152-008CD5D66FAA}</t>
  </si>
  <si>
    <t>5_2</t>
  </si>
  <si>
    <t>Solárny systém - neoprávnený výdavok</t>
  </si>
  <si>
    <t>{0147EF5C-7F4C-4111-B771-30D3E2FBE483}</t>
  </si>
  <si>
    <t>6</t>
  </si>
  <si>
    <t>Sadové úpravy, spevnené plochy a drobná architektúra</t>
  </si>
  <si>
    <t>{3EC878F0-AFCE-440F-A98C-C0059E4FF0A9}</t>
  </si>
  <si>
    <t>2) Ostatné náklady zo súhrnného listu</t>
  </si>
  <si>
    <t>Percent. zadanie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</si>
  <si>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</si>
  <si>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</si>
  <si>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</si>
  <si>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</si>
  <si>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</si>
  <si>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</si>
  <si>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</si>
  <si>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</si>
  <si>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1 - Výmena okien a dverí</t>
  </si>
  <si>
    <t>Náklady z rozpočtu</t>
  </si>
  <si>
    <t>Ostatné náklady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</si>
  <si>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</si>
  <si>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</si>
  <si>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</si>
  <si>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</si>
  <si>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</si>
  <si>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osadzovanie</t>
  </si>
  <si>
    <t xml:space="preserve">    9 - Ostatné konštrukcie a práce, 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</si>
  <si>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</si>
  <si>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</si>
  <si>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</si>
  <si>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</si>
  <si>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</si>
  <si>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Maľby</t>
  </si>
  <si>
    <t>2) Ostatné náklady</t>
  </si>
  <si>
    <t>GZS</t>
  </si>
  <si>
    <t>VRN</t>
  </si>
  <si>
    <t>2</t>
  </si>
  <si>
    <t>Sťažené podmienky</t>
  </si>
  <si>
    <t>Kompletačná činnosť</t>
  </si>
  <si>
    <t>KOMPLETACNA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</si>
  <si>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</si>
  <si>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</si>
  <si>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</si>
  <si>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</si>
  <si>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</si>
  <si>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</si>
  <si>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</si>
  <si>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</si>
  <si>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</si>
  <si>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</si>
  <si>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</si>
  <si>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</si>
  <si>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</si>
  <si>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</si>
  <si>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</si>
  <si>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</si>
  <si>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612425931</t>
  </si>
  <si>
    <t>Omietka vápenná vnútorného ostenia okenného alebo dverného štuková</t>
  </si>
  <si>
    <t>m2</t>
  </si>
  <si>
    <t>4</t>
  </si>
  <si>
    <t>-1995636528</t>
  </si>
  <si>
    <t>941941031</t>
  </si>
  <si>
    <t>Montáž lešenia ľahkého pracovného radového s podlahami šírky od 0,80 do 1,00 m, výšky do 10 m</t>
  </si>
  <si>
    <t>1662222678</t>
  </si>
  <si>
    <t>3</t>
  </si>
  <si>
    <t>941941195</t>
  </si>
  <si>
    <t>Príplatok za prvý a každý ďalší týždeň použitia lešenia ľahkého pracovného radového s podlahami šírky od 0,80 do 1,00 m, výšky do 10 m</t>
  </si>
  <si>
    <t>-408841006</t>
  </si>
  <si>
    <t>941941831</t>
  </si>
  <si>
    <t>Demontáž lešenia ľahkého pracovného radového s podlahami šírky nad 0,80 do 1,00 m, výšky do 10 m</t>
  </si>
  <si>
    <t>-1011233165</t>
  </si>
  <si>
    <t>5</t>
  </si>
  <si>
    <t>941955001</t>
  </si>
  <si>
    <t>Lešenie ľahké pracovné pomocné, s výškou lešeňovej podlahy do 1,20 m</t>
  </si>
  <si>
    <t>-1041674947</t>
  </si>
  <si>
    <t>941955003</t>
  </si>
  <si>
    <t>Lešenie ľahké pracovné pomocné s výškou lešeňovej podlahy nad 1,90 do 2,50 m</t>
  </si>
  <si>
    <t>-374377686</t>
  </si>
  <si>
    <t>7</t>
  </si>
  <si>
    <t>952902110</t>
  </si>
  <si>
    <t>Čistenie zametaním v miestnostiach, chodbách, na schodišti, na povalách a pod.</t>
  </si>
  <si>
    <t>-1096307823</t>
  </si>
  <si>
    <t>8</t>
  </si>
  <si>
    <t>979081111</t>
  </si>
  <si>
    <t>Odvoz sutiny a vybúraných hmôt na skládku do 1 km</t>
  </si>
  <si>
    <t>t</t>
  </si>
  <si>
    <t>710295895</t>
  </si>
  <si>
    <t>9</t>
  </si>
  <si>
    <t>979081121</t>
  </si>
  <si>
    <t>Odvoz sutiny a vybúraných hmôt na skládku za každý ďalší 1 km</t>
  </si>
  <si>
    <t>-1819656802</t>
  </si>
  <si>
    <t>10</t>
  </si>
  <si>
    <t>979082111</t>
  </si>
  <si>
    <t>Vnútrostavenisková doprava sutiny a vybúraných hmôt do 10 m</t>
  </si>
  <si>
    <t>-534652782</t>
  </si>
  <si>
    <t>11</t>
  </si>
  <si>
    <t>979082121</t>
  </si>
  <si>
    <t>Vnútrostavenisková doprava sutiny a vybúraných hmôt za každých ďalších 5 m</t>
  </si>
  <si>
    <t>1511177066</t>
  </si>
  <si>
    <t>12</t>
  </si>
  <si>
    <t>979089612</t>
  </si>
  <si>
    <t>Poplatok za skladovanie - iné odpady zo stavieb a demolácií (17 09), ostatné</t>
  </si>
  <si>
    <t>-694999047</t>
  </si>
  <si>
    <t>13</t>
  </si>
  <si>
    <t>998011002</t>
  </si>
  <si>
    <t>Presun hmôt pre budovy JKSO 801, 803,812,zvislá konštr.z tehál,tvárnic,z kovu výšky do 12 m</t>
  </si>
  <si>
    <t>1947128964</t>
  </si>
  <si>
    <t>14</t>
  </si>
  <si>
    <t>764410850</t>
  </si>
  <si>
    <t>Demontáž oplechovania parapetov rš od 100 do 330 mm,  -0,00135t</t>
  </si>
  <si>
    <t>m</t>
  </si>
  <si>
    <t>16</t>
  </si>
  <si>
    <t>-870604229</t>
  </si>
  <si>
    <t>15</t>
  </si>
  <si>
    <t>764712029</t>
  </si>
  <si>
    <t>Oplechovanie parapetov hliníkové lakované 1,0 mm, š. 330mm</t>
  </si>
  <si>
    <t>1811806362</t>
  </si>
  <si>
    <t>998764202</t>
  </si>
  <si>
    <t>Presun hmôt pre konštrukcie klampiarske v objektoch výšky nad 6 do 12 m</t>
  </si>
  <si>
    <t>%</t>
  </si>
  <si>
    <t>-1964417383</t>
  </si>
  <si>
    <t>17</t>
  </si>
  <si>
    <t>766629901</t>
  </si>
  <si>
    <t>Montáž okien kompletizovaných (v m dĺžky obvodu okna)</t>
  </si>
  <si>
    <t>-1792268692</t>
  </si>
  <si>
    <t>19</t>
  </si>
  <si>
    <t>M</t>
  </si>
  <si>
    <t>61144-o01</t>
  </si>
  <si>
    <t>Plastové okná štvorkrídlové O/OS4 150x500 cm</t>
  </si>
  <si>
    <t>kus</t>
  </si>
  <si>
    <t>32</t>
  </si>
  <si>
    <t>-1278594546</t>
  </si>
  <si>
    <t>61144-o02</t>
  </si>
  <si>
    <t>Plastové okná štvorkrídlové O/OS4 250x250 cm</t>
  </si>
  <si>
    <t>-242131404</t>
  </si>
  <si>
    <t>21</t>
  </si>
  <si>
    <t>61144-o03</t>
  </si>
  <si>
    <t>Plastové okná dvojkrídlové O/OS2 180x150 cm</t>
  </si>
  <si>
    <t>936552154</t>
  </si>
  <si>
    <t>22</t>
  </si>
  <si>
    <t>61144-o04</t>
  </si>
  <si>
    <t>Plastové okná jednokrídlové OS1 90x150 cm</t>
  </si>
  <si>
    <t>2114155437</t>
  </si>
  <si>
    <t>23</t>
  </si>
  <si>
    <t>61144-o05</t>
  </si>
  <si>
    <t>Plastové okná jednokrídlové OS1 60x60 cm</t>
  </si>
  <si>
    <t>62679377</t>
  </si>
  <si>
    <t>24</t>
  </si>
  <si>
    <t>61144-o06</t>
  </si>
  <si>
    <t>Plastové okná dvojkrídlové O/OS2 180x90 cm</t>
  </si>
  <si>
    <t>882062339</t>
  </si>
  <si>
    <t>25</t>
  </si>
  <si>
    <t>61144-o07</t>
  </si>
  <si>
    <t>Plastové okná jednokrídlové OS1 90x90 cm</t>
  </si>
  <si>
    <t>1778102210</t>
  </si>
  <si>
    <t>26</t>
  </si>
  <si>
    <t>61144-o08</t>
  </si>
  <si>
    <t>Plastové okná dvojkrídlové O/OS2 270x75 cm</t>
  </si>
  <si>
    <t>1527828685</t>
  </si>
  <si>
    <t>27</t>
  </si>
  <si>
    <t>61144-o09</t>
  </si>
  <si>
    <t>Plastové okná dvojkrídlové O/OS2 270x135 cm</t>
  </si>
  <si>
    <t>1834671189</t>
  </si>
  <si>
    <t>28</t>
  </si>
  <si>
    <t>61144-o10</t>
  </si>
  <si>
    <t>Plastové okná jednokrídlové OS1 135x60 cm</t>
  </si>
  <si>
    <t>722263860</t>
  </si>
  <si>
    <t>18</t>
  </si>
  <si>
    <t>766629992</t>
  </si>
  <si>
    <t>Demontáž okien, zaskl. stien, alebo svetlíkov kompletizovaných s rámom do sutiny (v m2 plochy)</t>
  </si>
  <si>
    <t>67221343</t>
  </si>
  <si>
    <t>29</t>
  </si>
  <si>
    <t>766629998</t>
  </si>
  <si>
    <t>Príplatok za demontáž doplnkových prvkov (parapetov, nadpraží, nosných a deliacich prvkov a.p.)</t>
  </si>
  <si>
    <t>1518646902</t>
  </si>
  <si>
    <t>30</t>
  </si>
  <si>
    <t>766669901</t>
  </si>
  <si>
    <t>Montáž dverí kompletizovaných (v m dĺžky obvodu)</t>
  </si>
  <si>
    <t>1307763686</t>
  </si>
  <si>
    <t>31</t>
  </si>
  <si>
    <t>61144-d01</t>
  </si>
  <si>
    <t>Plastové vstupné dvere dvojkrídlové O+O 135x205 cm</t>
  </si>
  <si>
    <t>-1807213264</t>
  </si>
  <si>
    <t>61144-d02</t>
  </si>
  <si>
    <t>Plastové vstupné dvere dvojkrídlové O+O 150x205 cm</t>
  </si>
  <si>
    <t>939410013</t>
  </si>
  <si>
    <t>33</t>
  </si>
  <si>
    <t>766694119</t>
  </si>
  <si>
    <t>Montáž parapetnej dosky šírky do 300 mm</t>
  </si>
  <si>
    <t>1729933658</t>
  </si>
  <si>
    <t>34</t>
  </si>
  <si>
    <t>6119000980</t>
  </si>
  <si>
    <t>Vnútorné parapetné dosky plastové komôrkové, š.300mm biele</t>
  </si>
  <si>
    <t>128</t>
  </si>
  <si>
    <t>18544558</t>
  </si>
  <si>
    <t>35</t>
  </si>
  <si>
    <t>6119001030</t>
  </si>
  <si>
    <t>Plastové krytky k vnútorným parapetom plastovým, pár vo farbe bielej</t>
  </si>
  <si>
    <t>ks</t>
  </si>
  <si>
    <t>909944367</t>
  </si>
  <si>
    <t>36</t>
  </si>
  <si>
    <t>998766202</t>
  </si>
  <si>
    <t>Presun hmot pre konštrukcie stolárske v objektoch výšky nad 6 do 12 m</t>
  </si>
  <si>
    <t>-460768745</t>
  </si>
  <si>
    <t>37</t>
  </si>
  <si>
    <t>767669992</t>
  </si>
  <si>
    <t>Demontáž dverí kompletizovaných s rámom alebo zárubňou do sutiny (v m2 plochy dverí)</t>
  </si>
  <si>
    <t>-1153884587</t>
  </si>
  <si>
    <t>38</t>
  </si>
  <si>
    <t>767669998</t>
  </si>
  <si>
    <t>Príplatok za demontáž doplnkových prvkov (prahov, nosných prvkov a.p.)</t>
  </si>
  <si>
    <t>-501563989</t>
  </si>
  <si>
    <t>39</t>
  </si>
  <si>
    <t>998767202</t>
  </si>
  <si>
    <t>Presun hmôt pre kovové stavebné doplnkové konštrukcie v objektoch výšky nad 6 do 12 m</t>
  </si>
  <si>
    <t>1891102311</t>
  </si>
  <si>
    <t>40</t>
  </si>
  <si>
    <t>784410100</t>
  </si>
  <si>
    <t>Penetrovanie jednonásobné jemnozrnných podkladov výšky do 3, 80 m</t>
  </si>
  <si>
    <t>751811652</t>
  </si>
  <si>
    <t>41</t>
  </si>
  <si>
    <t>784418012</t>
  </si>
  <si>
    <t xml:space="preserve">Zakrývanie podláh a zariadení papierom v miestnostiach alebo na schodisku   </t>
  </si>
  <si>
    <t>-365873666</t>
  </si>
  <si>
    <t>42</t>
  </si>
  <si>
    <t>784452371</t>
  </si>
  <si>
    <t xml:space="preserve">Maľby z maliarskych zmesí tekutých, ručne nanášané tónované dvojnásobné na jemnozrnný podklad výšky do 3, 80 m   </t>
  </si>
  <si>
    <t>-611581875</t>
  </si>
  <si>
    <t xml:space="preserve">    1 - Zemné práce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</si>
  <si>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</si>
  <si>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</si>
  <si>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</si>
  <si>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M - Práce a dodávky M</t>
  </si>
  <si>
    <t xml:space="preserve">    21-M - Elektromontáže</t>
  </si>
  <si>
    <t>OST - Ostatné</t>
  </si>
  <si>
    <t xml:space="preserve">    H - Hodinové zúčtovacie sadzby</t>
  </si>
  <si>
    <t>m3</t>
  </si>
  <si>
    <t>162201101</t>
  </si>
  <si>
    <t>Vodorovné premiestnenie výkopku z horniny 1-4 do 20m</t>
  </si>
  <si>
    <t>167101100</t>
  </si>
  <si>
    <t>Nakladanie výkopku tr.1-4 ručne</t>
  </si>
  <si>
    <t>622462543</t>
  </si>
  <si>
    <t>Vonkajšia omietka stien tenkovrstvová silikónová s ryhovanou štruktúrou hr.zrna 2,00mm</t>
  </si>
  <si>
    <t>622462591</t>
  </si>
  <si>
    <t>Vonkajšia omietka stien - príplatok za farebný odtieň svetlý - príplatok na 1 kg omietky alebo penetračného náteru</t>
  </si>
  <si>
    <t>hod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</si>
  <si>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</si>
  <si>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</si>
  <si>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</si>
  <si>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</si>
  <si>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</si>
  <si>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</si>
  <si>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</si>
  <si>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</si>
  <si>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</si>
  <si>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</si>
  <si>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</si>
  <si>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HZS921113-D</t>
  </si>
  <si>
    <t>64</t>
  </si>
  <si>
    <t>54</t>
  </si>
  <si>
    <t>HZS921113-M</t>
  </si>
  <si>
    <t>55</t>
  </si>
  <si>
    <t>HZS000114</t>
  </si>
  <si>
    <t>Stavebno montážne práce najnáročnejšie na odbornosť - prehliadky pracoviska a revízie (Tr 4) v rozsahu viac ako 8 hodín</t>
  </si>
  <si>
    <t>512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</si>
  <si>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</si>
  <si>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</si>
  <si>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</si>
  <si>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Drevostavby, sádrokartóny</t>
  </si>
  <si>
    <t xml:space="preserve">    783 - Nátery</t>
  </si>
  <si>
    <t>625250231</t>
  </si>
  <si>
    <t>Kontaktný zatepľovací systém hr. 50 mm EPS, bez povrchovej tenkovrstvovej omietky</t>
  </si>
  <si>
    <t>631571008</t>
  </si>
  <si>
    <t>Násyp pod plávajúce alebo tepelne izolačné vrstvy hr. do 20 mm - podklad z piesku preosiateho</t>
  </si>
  <si>
    <t>632200010</t>
  </si>
  <si>
    <t>Montáž dlažby 40x40 kladená na sucho na rektifikačné terče výšky do 25 mm na plochých strechách, ter</t>
  </si>
  <si>
    <t>GH0GIONA</t>
  </si>
  <si>
    <t>Platňa  40x40x5 prírodná bežová</t>
  </si>
  <si>
    <t>632200019</t>
  </si>
  <si>
    <t>Úprava okraja dlažby 40x40 kladenej na sucho na rektifikačné terče výšky do 25 mm na plochých strechách</t>
  </si>
  <si>
    <t>959941100</t>
  </si>
  <si>
    <t>Chemická kotva s kotevným svorníkom tesnená chemickou ampulkou do betónu, s vyvŕtaním otvoru</t>
  </si>
  <si>
    <t>HZS900113</t>
  </si>
  <si>
    <t>Stavebno montážne práce náročné, odborné, remeselné (Tr 3) v rozsahu viac ako 8 hodín - ostatné práce na streche</t>
  </si>
  <si>
    <t>999281111</t>
  </si>
  <si>
    <t>Presun hmôt pre opravy a údržbu objektov vrátane vonkajších plášťov výšky do 25 m</t>
  </si>
  <si>
    <t>712300891</t>
  </si>
  <si>
    <t>Očistenie, urovnanie a opravenie povlakovej krytiny na strechách plochých a šikmých do 30° 0,00200t</t>
  </si>
  <si>
    <t>712370070</t>
  </si>
  <si>
    <t>Zhotovenie povlakovej krytiny striech plochých do 10° PVC-P fóliou upevnenou prikotvením so zvarením spoju</t>
  </si>
  <si>
    <t>2455162032</t>
  </si>
  <si>
    <t>PVC fólie Kotvený PVC systém pre ploché strechy</t>
  </si>
  <si>
    <t>2832990610</t>
  </si>
  <si>
    <t>Kotviaca technika - šrób do betónu</t>
  </si>
  <si>
    <t>712873240</t>
  </si>
  <si>
    <t xml:space="preserve">Zhotovenie povlakovej krytiny vytiahnutím izol. povlaku  PVC-P na konštrukcie prevyšujúce úroveň strechy nad 50 cm prikotvením so zváraným spojom </t>
  </si>
  <si>
    <t>2832990650</t>
  </si>
  <si>
    <t>Kotviaca technika - vrut</t>
  </si>
  <si>
    <t>712973410</t>
  </si>
  <si>
    <t>Detaily k termoplastom všeobecne, kútový uholník z hrubopoplastovaného plechu RŠ 80 mm, ohyb 90-135°</t>
  </si>
  <si>
    <t>2832990680</t>
  </si>
  <si>
    <t>Kotviaca technika - šrób universal</t>
  </si>
  <si>
    <t>712973610</t>
  </si>
  <si>
    <t>Detaily k termoplastom všeobecne, nárožný uholník z hrubopoplast. plechu RŠ 80 mm, ohyb 90-135°</t>
  </si>
  <si>
    <t>712973730</t>
  </si>
  <si>
    <t>Detaily k termoplastom všeobecne, ukončujúci profil na stene v tvare "C" pre zateplovanie z hrubopoplast. plechu RŠ 200 mm</t>
  </si>
  <si>
    <t>712973781</t>
  </si>
  <si>
    <t>Detaily k termoplastom všeobecne, stenový kotviaci pásik z hrubopoplast. plechu RŠ 70 mm</t>
  </si>
  <si>
    <t>712973895</t>
  </si>
  <si>
    <t>Detaily k termoplastom všeobecne, oplechovanie okraja odkvapovou lištou z hrubopolpast. plechu RŠ 330 mm</t>
  </si>
  <si>
    <t>712990040</t>
  </si>
  <si>
    <t xml:space="preserve">Položenie geotextílie vodorovne alebo zvislo na strechy ploché do 10° </t>
  </si>
  <si>
    <t>6936654900</t>
  </si>
  <si>
    <t>Separačné, filtračné a spevňovacie geotextílie 300 g/m2</t>
  </si>
  <si>
    <t>712991010</t>
  </si>
  <si>
    <t>Montáž podkladnej konštrukcie z OSB dosiek na odkvape šírky 200 - 250 mm pod klampiarske konštrukcie</t>
  </si>
  <si>
    <t>6072624400</t>
  </si>
  <si>
    <t>Doska drevoštiepková OSB 3 SE 2500x1250x18 mm</t>
  </si>
  <si>
    <t>712991040</t>
  </si>
  <si>
    <t>Montáž podkladnej konštrukcie z OSB dosiek atike šírky 411 - 620 mm pod klampiarske konštrukcie</t>
  </si>
  <si>
    <t>998712202</t>
  </si>
  <si>
    <t>Presun hmôt pre izoláciu povlakovej krytiny v objektoch výšky nad 6 do 12 m</t>
  </si>
  <si>
    <t>713111125</t>
  </si>
  <si>
    <t>Montáž tepelnej izolácie stropov rovných minerálnou vlnou, spodkom prilepením</t>
  </si>
  <si>
    <t>6314150930</t>
  </si>
  <si>
    <t>Tepelné izolácie kontaktné, čadičová minerálna izolácia - doska 160x600x1000</t>
  </si>
  <si>
    <t>713142131</t>
  </si>
  <si>
    <t>Montáž tepelnej izolácie striech plochých do 10° polystyrénom, jednovrstvová prilep. za studena</t>
  </si>
  <si>
    <t>2837653419</t>
  </si>
  <si>
    <t>EPS Roof 100S penový polystyrén hrúbka  50 mm</t>
  </si>
  <si>
    <t>713142255</t>
  </si>
  <si>
    <t>Montáž tepelnej izolácie striech plochých do 10° polystyrénom, rozloženej v dvoch vrstvách, prichytenie prikotvením</t>
  </si>
  <si>
    <t>2837653441</t>
  </si>
  <si>
    <t>EPS Roof 150S penový polystyrén hrúbka  80 mm</t>
  </si>
  <si>
    <t>998713202</t>
  </si>
  <si>
    <t>Presun hmôt pre izolácie tepelné v objektoch výšky nad 6 m do 12 m</t>
  </si>
  <si>
    <t>762123130</t>
  </si>
  <si>
    <t>Montáž drevených stien a priečok z fošní, hranolov,hranolkov s prierezovou plochou 144-224cm2</t>
  </si>
  <si>
    <t>6051299900</t>
  </si>
  <si>
    <t>Rezivo ihličnaté SM/JD akosť 1. hranoly, hranolky</t>
  </si>
  <si>
    <t>56</t>
  </si>
  <si>
    <t>762195000</t>
  </si>
  <si>
    <t>Spojovacie prostriedky - klince, svorníky,fixačné dosky</t>
  </si>
  <si>
    <t>57</t>
  </si>
  <si>
    <t>998762202</t>
  </si>
  <si>
    <t>Presun hmôt pre konštrukcie tesárske v objektoch výšky do 12 m</t>
  </si>
  <si>
    <t>58</t>
  </si>
  <si>
    <t>763132220</t>
  </si>
  <si>
    <t>SDK podhľad, závesná dvojvrstvová kca profil montažný CD a nosný UD, dosky GKF hr. 15 mm</t>
  </si>
  <si>
    <t>59</t>
  </si>
  <si>
    <t>998763403</t>
  </si>
  <si>
    <t>Presun hmôt pre sádrokartónové konštrukcie v stavbách(objektoch )výšky od 7 do 24 m</t>
  </si>
  <si>
    <t>60</t>
  </si>
  <si>
    <t>764312822</t>
  </si>
  <si>
    <t>Demontáž krytiny hladkej strešnej z tabúľ 2000 x 670 mm, do 30st.,  -0,00751t</t>
  </si>
  <si>
    <t>61</t>
  </si>
  <si>
    <t>764317309</t>
  </si>
  <si>
    <t>Krytiny hladké z hliníkového Al plechu, komínových dosiek</t>
  </si>
  <si>
    <t>62</t>
  </si>
  <si>
    <t>764323830</t>
  </si>
  <si>
    <t>Demontáž odkvapov na strechách s lepenkovou krytinou rš 330 mm,  -0,00320t</t>
  </si>
  <si>
    <t>63</t>
  </si>
  <si>
    <t>764352810</t>
  </si>
  <si>
    <t>Demontáž žľabov pododkvapových polkruhových so sklonom do 30st. rš 330 mm,  -0,00330t</t>
  </si>
  <si>
    <t>764430360</t>
  </si>
  <si>
    <t>Oplechovanie muriva a atík z hliníkového Al plechu, vrátane rohov r.š. 750 mm</t>
  </si>
  <si>
    <t>65</t>
  </si>
  <si>
    <t>764430850</t>
  </si>
  <si>
    <t>Demontáž oplechovania múrov a nadmuroviek rš 600 mm,  -0,00337t</t>
  </si>
  <si>
    <t>66</t>
  </si>
  <si>
    <t>764761122</t>
  </si>
  <si>
    <t>Žľaby z poplastovaného plechu podokapné polkruhové s hákmi veľkosť 150 mm</t>
  </si>
  <si>
    <t>67</t>
  </si>
  <si>
    <t>764761172</t>
  </si>
  <si>
    <t>Žľaby z poplastovaného plechu čelo polkruhové veľkosť 150 mm</t>
  </si>
  <si>
    <t>68</t>
  </si>
  <si>
    <t>764761222</t>
  </si>
  <si>
    <t>Žľaby z poplastovaného plechu suchá spojka polkruhových žľabov s tesnením veľkosť 150 mm</t>
  </si>
  <si>
    <t>69</t>
  </si>
  <si>
    <t>764761232</t>
  </si>
  <si>
    <t>Žľaby z poplastovaného plechu kotlík k polkruhovým žľabom veľkosť 150 mm</t>
  </si>
  <si>
    <t>70</t>
  </si>
  <si>
    <t>HZS764113</t>
  </si>
  <si>
    <t>Stavebno montážne práce náročné, odborné, remeselné (Tr 3) v rozsahu viac ako 8 hodín - ostatné úpravy klampiarskych konštrukcií</t>
  </si>
  <si>
    <t>71</t>
  </si>
  <si>
    <t>72</t>
  </si>
  <si>
    <t>783201811</t>
  </si>
  <si>
    <t>Odstránenie starých náterov z kovových stavebných doplnkových konštrukcií obrúsením</t>
  </si>
  <si>
    <t>73</t>
  </si>
  <si>
    <t>783201812</t>
  </si>
  <si>
    <t>Odstránenie starých náterov z kovových stavebných doplnkových konštrukcií oceľovou kefou</t>
  </si>
  <si>
    <t>74</t>
  </si>
  <si>
    <t>783271001</t>
  </si>
  <si>
    <t>Nátery kov.stav.doplnk.konštr. polyuretánové jednonásobné 2x s emailovaním.- 105µm</t>
  </si>
  <si>
    <t>75</t>
  </si>
  <si>
    <t>783271007</t>
  </si>
  <si>
    <t>Nátery kov.stav.doplnk.konštr. polyuretánové farby šedej základné - 35µm</t>
  </si>
  <si>
    <t>76</t>
  </si>
  <si>
    <t>783782203</t>
  </si>
  <si>
    <t>Nátery tesárskych konštrukcií povrchová impregnácia protihnilobným a protiplesňovým prostriedkom</t>
  </si>
  <si>
    <t>77</t>
  </si>
  <si>
    <t>783894611</t>
  </si>
  <si>
    <t>Náter farbami ekologickými riediteľnými vodou bielymi pre náter sadrokartón. stropov 1x</t>
  </si>
  <si>
    <t>78</t>
  </si>
  <si>
    <t>783894612</t>
  </si>
  <si>
    <t>Náter farbami ekologickými riediteľnými vodou bielymi pre náter sadrokartón. stropov 2x</t>
  </si>
  <si>
    <t>79</t>
  </si>
  <si>
    <t>Stavebno montážne práce náročné, odborné, remeselné, v rozsahu viac ako 8 hodín - demontáž bleskozvodu na streche</t>
  </si>
  <si>
    <t>80</t>
  </si>
  <si>
    <t>Stavebno montážne práce náročné, odborné, remeselné, v rozsahu viac ako 8 hodín - spätná montáž bleskozvodu ana streche</t>
  </si>
  <si>
    <t>81</t>
  </si>
  <si>
    <t>316381213</t>
  </si>
  <si>
    <t>Krycie dosky komínov a ventilácií z bet. C 16/20 s debnením, výstužou a poterom, bez presahu, hr. nad 100 do 120 mm</t>
  </si>
  <si>
    <t>-1840021014</t>
  </si>
  <si>
    <t>-1144840414</t>
  </si>
  <si>
    <t>395956000</t>
  </si>
  <si>
    <t>623451131</t>
  </si>
  <si>
    <t>Vonkajšia omietka cem hladká v stupni zložitosti 1-2 komínov</t>
  </si>
  <si>
    <t>-1338330387</t>
  </si>
  <si>
    <t>615396136</t>
  </si>
  <si>
    <t>1695696176</t>
  </si>
  <si>
    <t>-1811485038</t>
  </si>
  <si>
    <t>978021291</t>
  </si>
  <si>
    <t>Otlčenie cementových omietok vonkajších stien v rozsahu do 100 %,  -0,06100t</t>
  </si>
  <si>
    <t>1919968423</t>
  </si>
  <si>
    <t>-435639640</t>
  </si>
  <si>
    <t>1230551875</t>
  </si>
  <si>
    <t>2040909579</t>
  </si>
  <si>
    <t>-1718120658</t>
  </si>
  <si>
    <t>63315221</t>
  </si>
  <si>
    <t>267392108</t>
  </si>
  <si>
    <t>2080540261</t>
  </si>
  <si>
    <t>-1803908475</t>
  </si>
  <si>
    <t>-1292412843</t>
  </si>
  <si>
    <t>127063472</t>
  </si>
  <si>
    <t>141878192</t>
  </si>
  <si>
    <t>-1301245408</t>
  </si>
  <si>
    <t>1831716323</t>
  </si>
  <si>
    <t>2028993296</t>
  </si>
  <si>
    <t>-1297529403</t>
  </si>
  <si>
    <t>-976425567</t>
  </si>
  <si>
    <t>-909508418</t>
  </si>
  <si>
    <t>-1795579322</t>
  </si>
  <si>
    <t>792680790</t>
  </si>
  <si>
    <t>572705265</t>
  </si>
  <si>
    <t>642076581</t>
  </si>
  <si>
    <t>339592218</t>
  </si>
  <si>
    <t>-1717149857</t>
  </si>
  <si>
    <t>-1386805652</t>
  </si>
  <si>
    <t>-2070958489</t>
  </si>
  <si>
    <t>-421052309</t>
  </si>
  <si>
    <t>294522165</t>
  </si>
  <si>
    <t>1304586810</t>
  </si>
  <si>
    <t>125394089</t>
  </si>
  <si>
    <t>-529628630</t>
  </si>
  <si>
    <t>1971026460</t>
  </si>
  <si>
    <t>-743658622</t>
  </si>
  <si>
    <t>762123110</t>
  </si>
  <si>
    <t>Montáž drevených stien a priečok z fošní, hranolov,hranolkov s prierezovou plochou do 100cm2</t>
  </si>
  <si>
    <t>464003029</t>
  </si>
  <si>
    <t>1541205266</t>
  </si>
  <si>
    <t>-247793165</t>
  </si>
  <si>
    <t>-606119864</t>
  </si>
  <si>
    <t>-960546957</t>
  </si>
  <si>
    <t>-1013352745</t>
  </si>
  <si>
    <t>-225071986</t>
  </si>
  <si>
    <t>-1821480961</t>
  </si>
  <si>
    <t>598072556</t>
  </si>
  <si>
    <t>1822758281</t>
  </si>
  <si>
    <t>948338102</t>
  </si>
  <si>
    <t>1414510968</t>
  </si>
  <si>
    <t>1092696932</t>
  </si>
  <si>
    <t>1659571096</t>
  </si>
  <si>
    <t>1881471144</t>
  </si>
  <si>
    <t>1006692034</t>
  </si>
  <si>
    <t>797974673</t>
  </si>
  <si>
    <t>-532981772</t>
  </si>
  <si>
    <t>-1782980051</t>
  </si>
  <si>
    <t>-187049964</t>
  </si>
  <si>
    <t>podiel 89% množstva z podlahovej plochy</t>
  </si>
  <si>
    <t xml:space="preserve">    HZS - Cenník položiek HZS</t>
  </si>
  <si>
    <t>210120311</t>
  </si>
  <si>
    <t>Zvodič prepätia pre solárne čidlo prechod LPZ0-LPZ1  vrátane zapojenia</t>
  </si>
  <si>
    <t>3458020990</t>
  </si>
  <si>
    <t>Zvodič bleskového prúdu napr. BDM-012-V/1-R1</t>
  </si>
  <si>
    <t>256</t>
  </si>
  <si>
    <t>210150506</t>
  </si>
  <si>
    <t>Montáž solárneho regulátora s programovaním</t>
  </si>
  <si>
    <t>4297000402</t>
  </si>
  <si>
    <t>Regulátor - dodávka s technológiou</t>
  </si>
  <si>
    <t>210150505</t>
  </si>
  <si>
    <t>Montáž teplotného čidla na solárne panely</t>
  </si>
  <si>
    <t>210290435</t>
  </si>
  <si>
    <t>Inštalácia so zapojením a preskúšaním</t>
  </si>
  <si>
    <t>210120402</t>
  </si>
  <si>
    <t>Istič vzduchový vč.zapojenia jednopólový do 25 A v skrini</t>
  </si>
  <si>
    <t>KUS</t>
  </si>
  <si>
    <t>3580586101</t>
  </si>
  <si>
    <t>Istič LGR 061 60,  B16,0A</t>
  </si>
  <si>
    <t>210120310</t>
  </si>
  <si>
    <t>Zvodič prepätia 3 pólový vrátane zapojenia</t>
  </si>
  <si>
    <t>3453019093</t>
  </si>
  <si>
    <t>ZVODIČ napr. SALTEK MAXI 3P TYP I+II (B+C)</t>
  </si>
  <si>
    <t>210010105</t>
  </si>
  <si>
    <t>Lišta elektroinšt. DIN TS35</t>
  </si>
  <si>
    <t>3451202900</t>
  </si>
  <si>
    <t>Lista DIN TS 35/072/0</t>
  </si>
  <si>
    <t>311612900</t>
  </si>
  <si>
    <t>Nity zápustné 022311 4x10</t>
  </si>
  <si>
    <t>tks</t>
  </si>
  <si>
    <t>210800563</t>
  </si>
  <si>
    <t>Vodič NN uložený pre drôtovanie v rozvodniach, CY 1</t>
  </si>
  <si>
    <t>341040390</t>
  </si>
  <si>
    <t>Vodič medený CY 2,5  sm</t>
  </si>
  <si>
    <t>341040370</t>
  </si>
  <si>
    <t>Vodič medený CY 2,5   žz</t>
  </si>
  <si>
    <t>341040350</t>
  </si>
  <si>
    <t>Vodič medený CY 2,5   čierna</t>
  </si>
  <si>
    <t>3410403400</t>
  </si>
  <si>
    <t>Kábel/vodič pre pevné uloženie - medený CY   6 žltozelený</t>
  </si>
  <si>
    <t>210020271</t>
  </si>
  <si>
    <t>Káblový rošt zvarovaný pre voľné i pevné uloženie, zosilnené vyhotovenie</t>
  </si>
  <si>
    <t>kg</t>
  </si>
  <si>
    <t>1322321000</t>
  </si>
  <si>
    <t>Tyč oceľová plochá 11523 20x5mm</t>
  </si>
  <si>
    <t>1323103000</t>
  </si>
  <si>
    <t>Uholník rovnoramenný 11373 30x30x4</t>
  </si>
  <si>
    <t>2462153500</t>
  </si>
  <si>
    <t>Farba syntet. suríková S 2005</t>
  </si>
  <si>
    <t>2464203000</t>
  </si>
  <si>
    <t>Riedidlo do olejovo-syntetickej farby   S 6006</t>
  </si>
  <si>
    <t>3121076600</t>
  </si>
  <si>
    <t>Elektroda e-r116 055024 d3,15</t>
  </si>
  <si>
    <t>3451206900</t>
  </si>
  <si>
    <t>Lista Niedax 5820/21 kovová</t>
  </si>
  <si>
    <t>210111021</t>
  </si>
  <si>
    <t>Domová zásuvka v krabici obyč. alebo do vlhka, vč. zapojenia 10/16 A 250 V 2P + Z</t>
  </si>
  <si>
    <t>3450330201</t>
  </si>
  <si>
    <t>Zásuvka s krytom, s prepäťovou ochranou typu D napr. SALTEK DA -275 PP1 PRAKTIK</t>
  </si>
  <si>
    <t>360020612</t>
  </si>
  <si>
    <t>Upevňovací bod príchytkou HM 8-12</t>
  </si>
  <si>
    <t>2830406000</t>
  </si>
  <si>
    <t>hmoždinka so skrutkou 8 x 40 mm  typ:  T8CS-PA</t>
  </si>
  <si>
    <t>2830405500</t>
  </si>
  <si>
    <t>hmoždinka so skrutkou 6 x 30 mm  typ:  T6CS-PA</t>
  </si>
  <si>
    <t>2830409500</t>
  </si>
  <si>
    <t>hmoždinka lemovaná so skrutkou 10 x 50 mm  typ:  T10PCS-PA</t>
  </si>
  <si>
    <t>210220452</t>
  </si>
  <si>
    <t>Ochranné pospájanie, pevne uložené Cu 4-16mm2</t>
  </si>
  <si>
    <t>3410404700</t>
  </si>
  <si>
    <t>Vodič medený CY 10   zz</t>
  </si>
  <si>
    <t>354020170</t>
  </si>
  <si>
    <t>Svorka BARNARD+ medený pásik dĺžky 750mm</t>
  </si>
  <si>
    <t>Kus</t>
  </si>
  <si>
    <t>210220002</t>
  </si>
  <si>
    <t>Uzemňovacie vedenie na povrchu FeZn D 10 mm (pre ochranné pospájanie)</t>
  </si>
  <si>
    <t>3540402900</t>
  </si>
  <si>
    <t>HR-Podpera PV 01</t>
  </si>
  <si>
    <t>3540406800</t>
  </si>
  <si>
    <t>HR-Svorka SS</t>
  </si>
  <si>
    <t>3540408300</t>
  </si>
  <si>
    <t>HR-Svorka SZ</t>
  </si>
  <si>
    <t>156151560</t>
  </si>
  <si>
    <t>Vodič FeZn D 8 mm</t>
  </si>
  <si>
    <t>220111786</t>
  </si>
  <si>
    <t>Uzemňovacie zbernice. Úplná montáž zbernice, rozmeranie a jej pripevnenie na izolátory a konštrukciu</t>
  </si>
  <si>
    <t>3450913001</t>
  </si>
  <si>
    <t>Krabica  KO-125 E s viečkom</t>
  </si>
  <si>
    <t>3450662000</t>
  </si>
  <si>
    <t>Svorkovnica ekvipotenciálna EPS 2</t>
  </si>
  <si>
    <t>210100001</t>
  </si>
  <si>
    <t>Ukončenie vodičov v rozvádzač. vč. zapojenia a vodičovej koncovky do 2.5 mm2</t>
  </si>
  <si>
    <t>210100503</t>
  </si>
  <si>
    <t>Ukončenie celoplastových káblov páskou SL alebo zmršťovacou záklopkou do 4 x 1 mm2</t>
  </si>
  <si>
    <t>2830137000</t>
  </si>
  <si>
    <t>zmršťovacie bužírky čierne 12,7-6,4 mm  typ:  ZS127</t>
  </si>
  <si>
    <t>kus/m</t>
  </si>
  <si>
    <t>210810046</t>
  </si>
  <si>
    <t>Silový kábel 750 - 1000 V /mm2/ pevne uložený CYKY-CYKYm 750 V 3x2.5</t>
  </si>
  <si>
    <t>341010650</t>
  </si>
  <si>
    <t>Kábel silový medený CYKY  3Cx02,5</t>
  </si>
  <si>
    <t>210860221</t>
  </si>
  <si>
    <t>Kábel pre riadiace a automatizačné systémy elektrární pevne uložený JYTY s Al fóliou 2x1 mm</t>
  </si>
  <si>
    <t>341030600</t>
  </si>
  <si>
    <t>Kábel oznamovací medený JYTY 02Ax1</t>
  </si>
  <si>
    <t>210950101</t>
  </si>
  <si>
    <t>Označovací štítok na kábel (naviac proti norme)</t>
  </si>
  <si>
    <t>Označovací štítok na kábel LGR 384 00-384 09, 38421,28,32, 384 52, 320 30, 384 97</t>
  </si>
  <si>
    <t>210010022</t>
  </si>
  <si>
    <t>Rúrka tuhá elektroinšt. z PVC uložená pevne typ 1523 - 23 mm</t>
  </si>
  <si>
    <t>3450527700</t>
  </si>
  <si>
    <t>Spojka 651602</t>
  </si>
  <si>
    <t>3450726300</t>
  </si>
  <si>
    <t>Trubka tuha IRL 3m - 651420</t>
  </si>
  <si>
    <t>3450803100</t>
  </si>
  <si>
    <t>Koleno 651612</t>
  </si>
  <si>
    <t>3451107200</t>
  </si>
  <si>
    <t>Príchytka klipsová pre tuhé PVC rúrky</t>
  </si>
  <si>
    <t>3451010200</t>
  </si>
  <si>
    <t>Vývodka PG-13.5</t>
  </si>
  <si>
    <t>210010122</t>
  </si>
  <si>
    <t>Rúrka ochranná z PC ap., uložená voľne vnútorná do D 20,5 mm</t>
  </si>
  <si>
    <t>3450702600</t>
  </si>
  <si>
    <t>I-Rúrka HFXP 20 cierna</t>
  </si>
  <si>
    <t>2830037800</t>
  </si>
  <si>
    <t>sťahovacia páska prírodná 200 x 3,6 mm  typ:  170</t>
  </si>
  <si>
    <t>M21-MD</t>
  </si>
  <si>
    <t>Mimostavenisková doprava</t>
  </si>
  <si>
    <t>M21-MV</t>
  </si>
  <si>
    <t>Murárske výpomoci</t>
  </si>
  <si>
    <t>M21-PD</t>
  </si>
  <si>
    <t>Presun dodávok</t>
  </si>
  <si>
    <t>M21-PM</t>
  </si>
  <si>
    <t>Podružný materiál</t>
  </si>
  <si>
    <t>M21-PPV</t>
  </si>
  <si>
    <t>Podiel pridružených výkonov</t>
  </si>
  <si>
    <t>HZS-001</t>
  </si>
  <si>
    <t>Revízie</t>
  </si>
  <si>
    <t>262144</t>
  </si>
  <si>
    <t>HZS-002</t>
  </si>
  <si>
    <t>Demontáž a likvidácia pôvodnej inštalácie</t>
  </si>
  <si>
    <t>HZS-003</t>
  </si>
  <si>
    <t>Práca montéra pri zapojení do siete</t>
  </si>
  <si>
    <t>HZS-004</t>
  </si>
  <si>
    <t>Nešpecifikované práce</t>
  </si>
  <si>
    <t>HZS-005</t>
  </si>
  <si>
    <t>Príprava ku komplexnému vyskúšaniu</t>
  </si>
  <si>
    <t>HZS-006</t>
  </si>
  <si>
    <t>Kompletné vyskúšanie</t>
  </si>
  <si>
    <t>HZS-007</t>
  </si>
  <si>
    <t>Skúšobná prevádzka</t>
  </si>
  <si>
    <t>HZS-008</t>
  </si>
  <si>
    <t>Programovanie riadiaceho systému</t>
  </si>
  <si>
    <t>HZS-009QS</t>
  </si>
  <si>
    <t>Oživenie riadiaceho systému</t>
  </si>
  <si>
    <t>podiel 11% množstva z podlahovej plochy</t>
  </si>
  <si>
    <t>PSV - PSV</t>
  </si>
  <si>
    <t xml:space="preserve">    722 - Zdravotechnika - vnútorný vodovod</t>
  </si>
  <si>
    <t xml:space="preserve">    732 - Solárne kolektory, strojovňa</t>
  </si>
  <si>
    <t xml:space="preserve">    733 - Solárne kotlektory, rozvodné potrubie</t>
  </si>
  <si>
    <t xml:space="preserve">    734 - Ústredné kúrenie, armatúry.</t>
  </si>
  <si>
    <t>HSV - HSV</t>
  </si>
  <si>
    <t xml:space="preserve">    HZS - HZS</t>
  </si>
  <si>
    <t>713482122</t>
  </si>
  <si>
    <t>Montáž trubíc z PE,hr.20-30 mm,vnút.priemer do 38</t>
  </si>
  <si>
    <t>6314236318</t>
  </si>
  <si>
    <t>Izolácia TUBOLIT DG 30x35 - DN 25</t>
  </si>
  <si>
    <t>6314180000</t>
  </si>
  <si>
    <t>Izolácia kolien</t>
  </si>
  <si>
    <t>sub</t>
  </si>
  <si>
    <t>722130211</t>
  </si>
  <si>
    <t>MTZ potrubie pre pitnú vodu do DN25</t>
  </si>
  <si>
    <t>722130215</t>
  </si>
  <si>
    <t>Potrubie pre pitnú vodu napr. REHAU Rautitan stabil DN25 (O32x4,7)</t>
  </si>
  <si>
    <t>7331513102</t>
  </si>
  <si>
    <t>MTZ fitingov</t>
  </si>
  <si>
    <t>28617020001</t>
  </si>
  <si>
    <t xml:space="preserve">Prechodky, kolená, spojky </t>
  </si>
  <si>
    <t>722290226</t>
  </si>
  <si>
    <t>Tlaková skúška vodovodného potrubia do DN 50</t>
  </si>
  <si>
    <t>722290234</t>
  </si>
  <si>
    <t>Prepláchnutie a dezinfekcia vodovodného potrubia do DN 80</t>
  </si>
  <si>
    <t>732211813</t>
  </si>
  <si>
    <t>Demontáž nádoby objemu do 1 000 l</t>
  </si>
  <si>
    <t>732213813</t>
  </si>
  <si>
    <t>Demontáž nádoby,rozrezanie objemu do 1000 l</t>
  </si>
  <si>
    <t>733120819</t>
  </si>
  <si>
    <t>Demontáž potrubia z oceľových rúrok hladkých do 38 s izoláciou</t>
  </si>
  <si>
    <t>732219114</t>
  </si>
  <si>
    <t>Montáž ohrievačov vody zásobníkových stojatých kombinovaných do PN 2,5/1,0 objemu 300 l</t>
  </si>
  <si>
    <t>4847571800</t>
  </si>
  <si>
    <t>Solárna zostava napr. auroSTEP plus 250 l (8,5m) - elektrický zásobník VEH SN 250/3i, s integrovaným čerpadlom, regulátorom + solárna kvapalina</t>
  </si>
  <si>
    <t>732429111</t>
  </si>
  <si>
    <t>Montáž čerpadla (do potrubia) obehového špirálového do DN 32</t>
  </si>
  <si>
    <t>0020084946</t>
  </si>
  <si>
    <t>Prídavné čerpadlo pre autoSTEP na zvýšenie výtlačnej výšky systému do 12mMTZ slnečných kolektorov + príslušenstvo</t>
  </si>
  <si>
    <t>7322191151</t>
  </si>
  <si>
    <t>MTZ slnečných kolektorov + príslušenstvo</t>
  </si>
  <si>
    <t>48402000001</t>
  </si>
  <si>
    <t>Plochý slnečný kolektor napr. VFK 135VD rovná strecha + uchytenia a prepojenia</t>
  </si>
  <si>
    <t>7323316811</t>
  </si>
  <si>
    <t>MTZ expanznej nádoby 35 l</t>
  </si>
  <si>
    <t>4846700202</t>
  </si>
  <si>
    <t xml:space="preserve">Nádoba expanzná pre pitnú vodu napr. REFLEX Refix DD25, objem 25 litrov, PN 10 + prietočná uzatváracia armatúra s vypúšťaním Flowjet </t>
  </si>
  <si>
    <t>302360</t>
  </si>
  <si>
    <t>Montáž solárnej prepojovacej pružnej rúrky 2 v 1 dĺžka 20 metrov</t>
  </si>
  <si>
    <t>302360.1</t>
  </si>
  <si>
    <t>Solárna prepojovacia pružná rúrka 2 v 1 dĺžka 20 metrov, medená, zaizolovaná s káblom pre snímač - drainback pre max. 3 ks kotlektorov VFK VD</t>
  </si>
  <si>
    <t>733191201</t>
  </si>
  <si>
    <t>Tlaková skúška medeného potrubia do D 35 mm</t>
  </si>
  <si>
    <t>734209103</t>
  </si>
  <si>
    <t>Montáž závitových armatúr s 1 závitom G 1/2</t>
  </si>
  <si>
    <t>5511210055</t>
  </si>
  <si>
    <t>Kohut guľový-vypúšťací DN 15 atest</t>
  </si>
  <si>
    <t>734209105</t>
  </si>
  <si>
    <t>Montáž závitovej armatúry s 1 závitom G 1/2</t>
  </si>
  <si>
    <t>5511415055</t>
  </si>
  <si>
    <t>Poistný ventil DUCO 1/2 x 3/4 KB (DN 15), po=0,6 Mpa</t>
  </si>
  <si>
    <t>734209115</t>
  </si>
  <si>
    <t>Montáž závitovej armatúry s 2 závitmi G 1</t>
  </si>
  <si>
    <t>5511200256</t>
  </si>
  <si>
    <t>Kohut guľový DN 25 - atest</t>
  </si>
  <si>
    <t>5511215255</t>
  </si>
  <si>
    <t>Spätná klapka DN 25 - atest</t>
  </si>
  <si>
    <t>55115101875</t>
  </si>
  <si>
    <t>Filter závitový DN 25 - atest</t>
  </si>
  <si>
    <t>734209127</t>
  </si>
  <si>
    <t>Montáž závitovej armatúry s 3 závitmi G 14</t>
  </si>
  <si>
    <t>4848806465</t>
  </si>
  <si>
    <t>Termostatický zmiešavací ventil pre pitnú vodu napr. TACONOVA. MT 52 HC, kv= 6,1 m3/hod.</t>
  </si>
  <si>
    <t>7344192020</t>
  </si>
  <si>
    <t>MTZ Teplomera</t>
  </si>
  <si>
    <t>3883221138</t>
  </si>
  <si>
    <t>Teplomer o 100   L=100 mm, 0-120°C</t>
  </si>
  <si>
    <t>7344211616</t>
  </si>
  <si>
    <t>MTZ Tlakomerov</t>
  </si>
  <si>
    <t>3885101138</t>
  </si>
  <si>
    <t>Tlakomer 0-1,0 MPa</t>
  </si>
  <si>
    <t>388510000</t>
  </si>
  <si>
    <t>Tlakomerový kohút</t>
  </si>
  <si>
    <t>388510010</t>
  </si>
  <si>
    <t>Kondenzačná slučka</t>
  </si>
  <si>
    <t>734494121</t>
  </si>
  <si>
    <t>Návarok s metrickým závitom akosť mat.11 416.1 M 20x1,5 dĺžky do 220 mm</t>
  </si>
  <si>
    <t>767995101</t>
  </si>
  <si>
    <t>Montáž ostatných atypických  kovových stavebných doplnkových konštrukcií nad 5 kg</t>
  </si>
  <si>
    <t>4846000000</t>
  </si>
  <si>
    <t xml:space="preserve">Doplnkové konštrukcie </t>
  </si>
  <si>
    <t>Vykurovacia skúška</t>
  </si>
  <si>
    <t>Napustenie vyk.sústavy</t>
  </si>
  <si>
    <t>Uvedenie do prevádzky</t>
  </si>
  <si>
    <t xml:space="preserve">Revízie </t>
  </si>
  <si>
    <t>6 - Sadové úpravy, spevnené plochy a drobná architektúra</t>
  </si>
  <si>
    <t xml:space="preserve">    5 - Komunikácie</t>
  </si>
  <si>
    <t>111105111</t>
  </si>
  <si>
    <t>Odstránenie stariny s naložením, odvozom odpadu do 20 km v rovine alebo na svahu do 1:5</t>
  </si>
  <si>
    <t>785609207</t>
  </si>
  <si>
    <t>111201101</t>
  </si>
  <si>
    <t xml:space="preserve">Odstránenie krovín a stromov s koreňom s priemerom kmeňa do 100 mm, do 1000 m2 </t>
  </si>
  <si>
    <t>-2133459524</t>
  </si>
  <si>
    <t>111201401</t>
  </si>
  <si>
    <t>Spálenie krovín a stromov s priemerom kmeňa do 100 mm na hromadách pre plochu do 100 m2</t>
  </si>
  <si>
    <t>-1222552904</t>
  </si>
  <si>
    <t>111201501</t>
  </si>
  <si>
    <t>Spálenie konárov stromov s priemerom kmeňa nad 100 mm, na hromadách pre všetky druhy stromov</t>
  </si>
  <si>
    <t>-671790075</t>
  </si>
  <si>
    <t>112101122</t>
  </si>
  <si>
    <t>Odstránenie ihličnatých stromov do priemeru 500 mm, motorovou pílou</t>
  </si>
  <si>
    <t>-1010608129</t>
  </si>
  <si>
    <t>112201201</t>
  </si>
  <si>
    <t>Odrezanie pňov s odprataním na vzdialenosť 50 m, priemer nad 100 do 300 mm</t>
  </si>
  <si>
    <t>-1409028157</t>
  </si>
  <si>
    <t>112201203</t>
  </si>
  <si>
    <t>Odrezanie pňov s odprataním na vzdialenosť 50 m, priemer nad 500 do 700 mm</t>
  </si>
  <si>
    <t>-198002987</t>
  </si>
  <si>
    <t>122202202</t>
  </si>
  <si>
    <t>Odkopávka a prekopávka nezapažená pre cesty, v hornine 3 nad 100 do 1000 m3</t>
  </si>
  <si>
    <t>120351431</t>
  </si>
  <si>
    <t>122202209</t>
  </si>
  <si>
    <t>Odkopávky a prekopávky nezapažené pre cesty. Príplatok za lepivosť horniny 3</t>
  </si>
  <si>
    <t>267058737</t>
  </si>
  <si>
    <t>1204336636</t>
  </si>
  <si>
    <t>162501102</t>
  </si>
  <si>
    <t xml:space="preserve">Vodorovné premiestnenie výkopku  po spevnenej ceste z  horniny tr.1-4, do 100 m3 na vzdialenosť do 3000 m </t>
  </si>
  <si>
    <t>5565591</t>
  </si>
  <si>
    <t>162501105</t>
  </si>
  <si>
    <t>Vodorovné premiestnenie výkopku  po spevnenej ceste z  horniny tr.1-4, do 100 m3, príplatok k cene za každých ďalšich a začatých 1000 m</t>
  </si>
  <si>
    <t>1816354932</t>
  </si>
  <si>
    <t>-377143208</t>
  </si>
  <si>
    <t>171201201</t>
  </si>
  <si>
    <t>Uloženie sypaniny na skládky do 100 m3</t>
  </si>
  <si>
    <t>-464011308</t>
  </si>
  <si>
    <t>171209002</t>
  </si>
  <si>
    <t>Poplatok za skladovanie - zemina a kamenivo (17 05) ostatné</t>
  </si>
  <si>
    <t>63233919</t>
  </si>
  <si>
    <t>175101202</t>
  </si>
  <si>
    <t>Obsyp objektov sypaninou z vhodných hornín 1 až 4 s prehodením sypaniny</t>
  </si>
  <si>
    <t>-1017681536</t>
  </si>
  <si>
    <t>180402111</t>
  </si>
  <si>
    <t>Založenie trávnika parkového výsevom v rovine alebo na svahu do 1:5</t>
  </si>
  <si>
    <t>-559891590</t>
  </si>
  <si>
    <t>0057211300</t>
  </si>
  <si>
    <t>Trávové semeno výber</t>
  </si>
  <si>
    <t>1804838251</t>
  </si>
  <si>
    <t>182001111</t>
  </si>
  <si>
    <t>Plošná úprava terénu pri nerovnostiach terénu nad 50-100mm v rovine alebo na svahu do 1:5</t>
  </si>
  <si>
    <t>713504026</t>
  </si>
  <si>
    <t>182303111</t>
  </si>
  <si>
    <t>Doplnenie ornice hrúbky do 50 mm, v rovine alebo na svahu do 1:5</t>
  </si>
  <si>
    <t>-40754085</t>
  </si>
  <si>
    <t>5819990011</t>
  </si>
  <si>
    <t>Zemina rekultivačná ornica</t>
  </si>
  <si>
    <t>1746952409</t>
  </si>
  <si>
    <t>183402111</t>
  </si>
  <si>
    <t>Rozrušenie pôdy na hĺbku nad 50 do 150 mm v rovine alebo na svahu do 1:5</t>
  </si>
  <si>
    <t>-94050715</t>
  </si>
  <si>
    <t>183403111</t>
  </si>
  <si>
    <t>Obrobenie pôdy prekopaním do hľ. nad 50 do 100 mm v rovine alebo na svahu do 1:5</t>
  </si>
  <si>
    <t>-53443148</t>
  </si>
  <si>
    <t>183403153</t>
  </si>
  <si>
    <t>Obrobenie pôdy hrabaním v rovine alebo na svahu do 1:5</t>
  </si>
  <si>
    <t>-1091146470</t>
  </si>
  <si>
    <t>183403161</t>
  </si>
  <si>
    <t>Obrobenie pôdy valcovaním v rovine alebo na svahu do 1:5</t>
  </si>
  <si>
    <t>1943453588</t>
  </si>
  <si>
    <t>184801121</t>
  </si>
  <si>
    <t>Ošetrenie vysadených drevín solitérnych, v rovine alebo na svahu do 1:5</t>
  </si>
  <si>
    <t>-938953788</t>
  </si>
  <si>
    <t>564811111</t>
  </si>
  <si>
    <t>Podklad zo štrkodrviny s rozprestrením a zhutnením po zhutnení hr. 50 mm</t>
  </si>
  <si>
    <t>-1929401013</t>
  </si>
  <si>
    <t>564851111</t>
  </si>
  <si>
    <t>Podklad zo štrkodrviny s rozprestrením a zhutnením po zhutnení hr. 150 mm</t>
  </si>
  <si>
    <t>-1153633912</t>
  </si>
  <si>
    <t>596911212</t>
  </si>
  <si>
    <t>Kladenie zámkovej dlažby  hr. 8 cm pre peších nad 20 m2, so zhotovením lôžka z kameniva, drveného hr. 40 mm, s vyplnením škár kamenivom ťaženým drobným dvojitým zhutnením všetkých druhov</t>
  </si>
  <si>
    <t>1285043590</t>
  </si>
  <si>
    <t>GH0H8PS</t>
  </si>
  <si>
    <t>Dlažba 8P SIVA</t>
  </si>
  <si>
    <t>-28808490</t>
  </si>
  <si>
    <t>631571010</t>
  </si>
  <si>
    <t>Násyp z kameniva ťaženého 16-32 vodorovný alebo v spáde, s utlačením a urovnaním povrchu</t>
  </si>
  <si>
    <t>-1107699717</t>
  </si>
  <si>
    <t>916561111</t>
  </si>
  <si>
    <t xml:space="preserve">Osadenie záhon. obrubníka betón., do lôžka z bet. pros. tr. C 10/12,5 s bočnou oporou </t>
  </si>
  <si>
    <t>763906570</t>
  </si>
  <si>
    <t>GH0OBPS</t>
  </si>
  <si>
    <t>OBRUBNIK PARKOVY 100x20x5 cm SIVY</t>
  </si>
  <si>
    <t>375398262</t>
  </si>
  <si>
    <t>918101111</t>
  </si>
  <si>
    <t>Lôžko pod obrubníky, krajníky alebo obruby z dlažob. kociek z betónu prostého tr. C 10/12,5</t>
  </si>
  <si>
    <t>661601729</t>
  </si>
  <si>
    <t>919731112</t>
  </si>
  <si>
    <t>Zarovnanie styčnej plochy pozdľž časti komunikácie z betónu prostého hr. do 150 mm</t>
  </si>
  <si>
    <t>-1146726835</t>
  </si>
  <si>
    <t>919735124</t>
  </si>
  <si>
    <t>Rezanie betónového krytu alebo podkladu tr. nad C 12/15 hr. nad 150 do 200 mm</t>
  </si>
  <si>
    <t>155057647</t>
  </si>
  <si>
    <t>936104212</t>
  </si>
  <si>
    <t>Osadenie odpadkového koša kotevnými skrutkami na pevný podklad</t>
  </si>
  <si>
    <t>1803037490</t>
  </si>
  <si>
    <t>5538168048</t>
  </si>
  <si>
    <t>Odpadkový kôš, objem 50l, strieška</t>
  </si>
  <si>
    <t>987240393</t>
  </si>
  <si>
    <t>936124122</t>
  </si>
  <si>
    <t xml:space="preserve">Osadenie parkovej lavičky kotvenými skrutkami bez zabetonovánia nôh na pevný podklad      </t>
  </si>
  <si>
    <t>-360146363</t>
  </si>
  <si>
    <t>PQA156-01t</t>
  </si>
  <si>
    <t>Parková lavička dĺ1,8 m</t>
  </si>
  <si>
    <t>-784745797</t>
  </si>
  <si>
    <t>936940001</t>
  </si>
  <si>
    <t>Osadenie prvkov detského ihriska so zabetónovaním</t>
  </si>
  <si>
    <t>-544600684</t>
  </si>
  <si>
    <t>BA-0042-00</t>
  </si>
  <si>
    <t>Detské prvky Pieskovisko 2 x 2 m</t>
  </si>
  <si>
    <t>-293527919</t>
  </si>
  <si>
    <t>PAX-ROB</t>
  </si>
  <si>
    <t>Detské prvky Kombinovaná zostava</t>
  </si>
  <si>
    <t>-874667460</t>
  </si>
  <si>
    <t>BA-0011-00</t>
  </si>
  <si>
    <t>Detské prvky Dvojsedadlová hojdačka</t>
  </si>
  <si>
    <t>1370997153</t>
  </si>
  <si>
    <t>BA-0012-00</t>
  </si>
  <si>
    <t>Detské prvky Pružinová hojdačka</t>
  </si>
  <si>
    <t>-1757041224</t>
  </si>
  <si>
    <t>HZS9003130</t>
  </si>
  <si>
    <t>Stavebno montážne práce náročné, odborné, remeselné (Tr 3) v rozsahu menej ako 4 hodiny - vyplnenie detského ihriska pieskom</t>
  </si>
  <si>
    <t>1067169541</t>
  </si>
  <si>
    <t>5815130000</t>
  </si>
  <si>
    <t>Piesok praný</t>
  </si>
  <si>
    <t>1401764873</t>
  </si>
  <si>
    <t>998231311</t>
  </si>
  <si>
    <t>Presun hmôt pre sadovnícke a krajinárske úpravy do 5000 m vodorovne bez zvislého presunu</t>
  </si>
  <si>
    <t>-525324467</t>
  </si>
  <si>
    <t>3_1 - Oprava a zateplenie strešného plášťa - Kultúrny dom</t>
  </si>
  <si>
    <t>4_1 - Elektroinštalácia - Kultúrny dom</t>
  </si>
  <si>
    <t>5_1 - Solárny systém - Kultúrny dom</t>
  </si>
  <si>
    <t>5_2 - Solárny systém - Obecný úrad</t>
  </si>
  <si>
    <t>4_2 - Elektroinštalácia - Obecný úrad</t>
  </si>
  <si>
    <t>3_2 - Oprava a zateplenie strešného plášťa - Obecný úrad</t>
  </si>
  <si>
    <t>KRYCÍ LIST VÝKAZ VÝMER</t>
  </si>
  <si>
    <t>REKAPITULÁCIA VÝKAZ VÝMER</t>
  </si>
  <si>
    <t>VÝKAZ VÝMER</t>
  </si>
  <si>
    <t>,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</si>
</sst>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7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0" applyNumberFormat="0" applyBorder="0" applyAlignment="0" applyProtection="0"/>
    <xf numFmtId="0" fontId="6" fillId="0" borderId="0" applyNumberFormat="0" applyFill="0" applyBorder="0">
      <alignment vertical="top" wrapText="1"/>
      <protection locked="0"/>
    </xf>
    <xf numFmtId="0" fontId="5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1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7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9" fillId="0" borderId="22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3" xfId="0" applyNumberFormat="1" applyFont="1" applyBorder="1" applyAlignment="1">
      <alignment horizontal="right" vertical="center"/>
    </xf>
    <xf numFmtId="0" fontId="21" fillId="0" borderId="0" xfId="36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25" fillId="0" borderId="22" xfId="0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67" fontId="25" fillId="0" borderId="0" xfId="0" applyNumberFormat="1" applyFont="1" applyAlignment="1">
      <alignment horizontal="right" vertical="center"/>
    </xf>
    <xf numFmtId="164" fontId="25" fillId="0" borderId="23" xfId="0" applyNumberFormat="1" applyFont="1" applyBorder="1" applyAlignment="1">
      <alignment horizontal="right" vertical="center"/>
    </xf>
    <xf numFmtId="164" fontId="25" fillId="0" borderId="24" xfId="0" applyNumberFormat="1" applyFont="1" applyBorder="1" applyAlignment="1">
      <alignment horizontal="right" vertical="center"/>
    </xf>
    <xf numFmtId="164" fontId="25" fillId="0" borderId="25" xfId="0" applyNumberFormat="1" applyFont="1" applyBorder="1" applyAlignment="1">
      <alignment horizontal="right" vertical="center"/>
    </xf>
    <xf numFmtId="167" fontId="25" fillId="0" borderId="25" xfId="0" applyNumberFormat="1" applyFont="1" applyBorder="1" applyAlignment="1">
      <alignment horizontal="right" vertical="center"/>
    </xf>
    <xf numFmtId="164" fontId="25" fillId="0" borderId="26" xfId="0" applyNumberFormat="1" applyFont="1" applyBorder="1" applyAlignment="1">
      <alignment horizontal="right" vertical="center"/>
    </xf>
    <xf numFmtId="0" fontId="20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1" fillId="34" borderId="18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9" fillId="0" borderId="20" xfId="0" applyNumberFormat="1" applyFont="1" applyBorder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4" fontId="3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1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1" fillId="0" borderId="14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167" fontId="31" fillId="0" borderId="0" xfId="0" applyNumberFormat="1" applyFont="1" applyAlignment="1">
      <alignment horizontal="right"/>
    </xf>
    <xf numFmtId="167" fontId="31" fillId="0" borderId="23" xfId="0" applyNumberFormat="1" applyFont="1" applyBorder="1" applyAlignment="1">
      <alignment horizontal="right"/>
    </xf>
    <xf numFmtId="0" fontId="31" fillId="0" borderId="0" xfId="0" applyFont="1" applyAlignment="1">
      <alignment horizontal="left"/>
    </xf>
    <xf numFmtId="164" fontId="31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14" fillId="0" borderId="23" xfId="0" applyNumberFormat="1" applyFont="1" applyBorder="1" applyAlignment="1">
      <alignment horizontal="right" vertical="center"/>
    </xf>
    <xf numFmtId="0" fontId="32" fillId="0" borderId="33" xfId="0" applyFont="1" applyBorder="1" applyAlignment="1">
      <alignment horizontal="center" vertical="center"/>
    </xf>
    <xf numFmtId="49" fontId="32" fillId="0" borderId="33" xfId="0" applyNumberFormat="1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vertical="center" wrapText="1"/>
    </xf>
    <xf numFmtId="168" fontId="32" fillId="0" borderId="33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right" vertical="center"/>
    </xf>
    <xf numFmtId="167" fontId="14" fillId="0" borderId="26" xfId="0" applyNumberFormat="1" applyFont="1" applyBorder="1" applyAlignment="1">
      <alignment horizontal="right" vertical="center"/>
    </xf>
    <xf numFmtId="14" fontId="10" fillId="0" borderId="0" xfId="0" applyNumberFormat="1" applyFont="1" applyAlignment="1">
      <alignment horizontal="left" vertical="center"/>
    </xf>
    <xf numFmtId="164" fontId="20" fillId="0" borderId="0" xfId="0" applyNumberFormat="1" applyFont="1" applyBorder="1" applyAlignment="1">
      <alignment horizontal="right" vertical="center"/>
    </xf>
    <xf numFmtId="164" fontId="20" fillId="34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righ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left" vertical="center"/>
    </xf>
    <xf numFmtId="164" fontId="11" fillId="34" borderId="3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64" fontId="0" fillId="0" borderId="33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/>
    </xf>
    <xf numFmtId="0" fontId="32" fillId="0" borderId="33" xfId="0" applyFont="1" applyBorder="1" applyAlignment="1">
      <alignment horizontal="left" vertical="center" wrapText="1"/>
    </xf>
    <xf numFmtId="164" fontId="32" fillId="0" borderId="33" xfId="0" applyNumberFormat="1" applyFont="1" applyBorder="1" applyAlignment="1">
      <alignment horizontal="right" vertical="center"/>
    </xf>
    <xf numFmtId="164" fontId="27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left" vertical="top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164" fontId="2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64" fontId="27" fillId="0" borderId="0" xfId="0" applyNumberFormat="1" applyFont="1" applyBorder="1" applyAlignment="1">
      <alignment horizontal="right" vertical="center"/>
    </xf>
    <xf numFmtId="0" fontId="10" fillId="34" borderId="0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0" fontId="5" fillId="33" borderId="0" xfId="3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EA123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62C67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A7A18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7C7D4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F1337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46929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9F885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54C29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rad61C39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R12" sqref="AR12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55" t="s">
        <v>7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9</v>
      </c>
    </row>
    <row r="4" spans="2:71" s="1" customFormat="1" ht="37.5" customHeight="1">
      <c r="B4" s="13"/>
      <c r="C4" s="146" t="s">
        <v>10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"/>
      <c r="AS4" s="15" t="s">
        <v>11</v>
      </c>
      <c r="BS4" s="9" t="s">
        <v>12</v>
      </c>
    </row>
    <row r="5" spans="2:71" s="1" customFormat="1" ht="15" customHeight="1">
      <c r="B5" s="13"/>
      <c r="D5" s="16" t="s">
        <v>13</v>
      </c>
      <c r="K5" s="148" t="s">
        <v>14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Q5" s="14"/>
      <c r="BS5" s="9" t="s">
        <v>8</v>
      </c>
    </row>
    <row r="6" spans="2:71" s="1" customFormat="1" ht="37.5" customHeight="1">
      <c r="B6" s="13"/>
      <c r="D6" s="17" t="s">
        <v>15</v>
      </c>
      <c r="K6" s="156" t="s">
        <v>16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Q6" s="14"/>
      <c r="BS6" s="9" t="s">
        <v>8</v>
      </c>
    </row>
    <row r="7" spans="2:71" s="1" customFormat="1" ht="15" customHeight="1">
      <c r="B7" s="13"/>
      <c r="D7" s="18" t="s">
        <v>17</v>
      </c>
      <c r="K7" s="19"/>
      <c r="AK7" s="18" t="s">
        <v>18</v>
      </c>
      <c r="AN7" s="19"/>
      <c r="AQ7" s="14"/>
      <c r="BS7" s="9" t="s">
        <v>8</v>
      </c>
    </row>
    <row r="8" spans="2:71" s="1" customFormat="1" ht="15" customHeight="1">
      <c r="B8" s="13"/>
      <c r="D8" s="18" t="s">
        <v>19</v>
      </c>
      <c r="K8" s="19" t="s">
        <v>20</v>
      </c>
      <c r="AK8" s="18" t="s">
        <v>21</v>
      </c>
      <c r="AN8" s="136">
        <v>42228</v>
      </c>
      <c r="AQ8" s="14"/>
      <c r="BS8" s="9" t="s">
        <v>8</v>
      </c>
    </row>
    <row r="9" spans="2:71" s="1" customFormat="1" ht="15" customHeight="1">
      <c r="B9" s="13"/>
      <c r="AQ9" s="14"/>
      <c r="BS9" s="9" t="s">
        <v>8</v>
      </c>
    </row>
    <row r="10" spans="2:71" s="1" customFormat="1" ht="15" customHeight="1">
      <c r="B10" s="13"/>
      <c r="D10" s="18" t="s">
        <v>22</v>
      </c>
      <c r="AK10" s="18" t="s">
        <v>23</v>
      </c>
      <c r="AN10" s="19"/>
      <c r="AQ10" s="14"/>
      <c r="BS10" s="9" t="s">
        <v>8</v>
      </c>
    </row>
    <row r="11" spans="2:71" s="1" customFormat="1" ht="19.5" customHeight="1">
      <c r="B11" s="13"/>
      <c r="E11" s="19" t="s">
        <v>20</v>
      </c>
      <c r="AK11" s="18" t="s">
        <v>24</v>
      </c>
      <c r="AN11" s="19"/>
      <c r="AQ11" s="14"/>
      <c r="BS11" s="9" t="s">
        <v>8</v>
      </c>
    </row>
    <row r="12" spans="2:71" s="1" customFormat="1" ht="7.5" customHeight="1">
      <c r="B12" s="13"/>
      <c r="AQ12" s="14"/>
      <c r="BS12" s="9" t="s">
        <v>8</v>
      </c>
    </row>
    <row r="13" spans="2:71" s="1" customFormat="1" ht="15" customHeight="1">
      <c r="B13" s="13"/>
      <c r="D13" s="18" t="s">
        <v>25</v>
      </c>
      <c r="AK13" s="18" t="s">
        <v>23</v>
      </c>
      <c r="AN13" s="19"/>
      <c r="AQ13" s="14"/>
      <c r="BS13" s="9" t="s">
        <v>8</v>
      </c>
    </row>
    <row r="14" spans="2:71" s="1" customFormat="1" ht="15.75" customHeight="1">
      <c r="B14" s="13"/>
      <c r="E14" s="19" t="s">
        <v>26</v>
      </c>
      <c r="AK14" s="18" t="s">
        <v>24</v>
      </c>
      <c r="AN14" s="19"/>
      <c r="AQ14" s="14"/>
      <c r="BS14" s="9" t="s">
        <v>8</v>
      </c>
    </row>
    <row r="15" spans="2:71" s="1" customFormat="1" ht="7.5" customHeight="1">
      <c r="B15" s="13"/>
      <c r="AQ15" s="14"/>
      <c r="BS15" s="9" t="s">
        <v>5</v>
      </c>
    </row>
    <row r="16" spans="2:71" s="1" customFormat="1" ht="15" customHeight="1">
      <c r="B16" s="13"/>
      <c r="D16" s="18" t="s">
        <v>27</v>
      </c>
      <c r="AK16" s="18" t="s">
        <v>23</v>
      </c>
      <c r="AN16" s="19"/>
      <c r="AQ16" s="14"/>
      <c r="BS16" s="9" t="s">
        <v>5</v>
      </c>
    </row>
    <row r="17" spans="2:71" s="1" customFormat="1" ht="19.5" customHeight="1">
      <c r="B17" s="13"/>
      <c r="E17" s="19" t="s">
        <v>28</v>
      </c>
      <c r="AK17" s="18" t="s">
        <v>24</v>
      </c>
      <c r="AN17" s="19"/>
      <c r="AQ17" s="14"/>
      <c r="BS17" s="9" t="s">
        <v>29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8" t="s">
        <v>30</v>
      </c>
      <c r="AK19" s="18" t="s">
        <v>23</v>
      </c>
      <c r="AN19" s="19"/>
      <c r="AQ19" s="14"/>
      <c r="BS19" s="9" t="s">
        <v>8</v>
      </c>
    </row>
    <row r="20" spans="2:43" s="1" customFormat="1" ht="15.75" customHeight="1">
      <c r="B20" s="13"/>
      <c r="E20" s="19" t="s">
        <v>26</v>
      </c>
      <c r="AK20" s="18" t="s">
        <v>24</v>
      </c>
      <c r="AN20" s="19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31</v>
      </c>
      <c r="AQ22" s="14"/>
    </row>
    <row r="23" spans="2:43" s="1" customFormat="1" ht="15.75" customHeight="1">
      <c r="B23" s="13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4"/>
    </row>
    <row r="26" spans="2:43" s="1" customFormat="1" ht="15" customHeight="1">
      <c r="B26" s="13"/>
      <c r="D26" s="21" t="s">
        <v>32</v>
      </c>
      <c r="AK26" s="152">
        <f>ROUND($AG$87,2)</f>
        <v>0</v>
      </c>
      <c r="AL26" s="152"/>
      <c r="AM26" s="152"/>
      <c r="AN26" s="152"/>
      <c r="AO26" s="152"/>
      <c r="AQ26" s="14"/>
    </row>
    <row r="27" spans="2:43" s="1" customFormat="1" ht="15" customHeight="1">
      <c r="B27" s="13"/>
      <c r="D27" s="21" t="s">
        <v>33</v>
      </c>
      <c r="AK27" s="152">
        <f>ROUND($AG$97,2)</f>
        <v>0</v>
      </c>
      <c r="AL27" s="152"/>
      <c r="AM27" s="152"/>
      <c r="AN27" s="152"/>
      <c r="AO27" s="152"/>
      <c r="AQ27" s="14"/>
    </row>
    <row r="28" spans="2:43" s="9" customFormat="1" ht="7.5" customHeight="1">
      <c r="B28" s="22"/>
      <c r="AQ28" s="23"/>
    </row>
    <row r="29" spans="2:43" s="9" customFormat="1" ht="27" customHeight="1">
      <c r="B29" s="22"/>
      <c r="D29" s="24" t="s">
        <v>34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53">
        <f>ROUND($AK$26+$AK$27,2)</f>
        <v>0</v>
      </c>
      <c r="AL29" s="153"/>
      <c r="AM29" s="153"/>
      <c r="AN29" s="153"/>
      <c r="AO29" s="153"/>
      <c r="AQ29" s="23"/>
    </row>
    <row r="30" spans="2:43" s="9" customFormat="1" ht="7.5" customHeight="1">
      <c r="B30" s="22"/>
      <c r="AQ30" s="23"/>
    </row>
    <row r="31" spans="2:43" s="9" customFormat="1" ht="15" customHeight="1">
      <c r="B31" s="26"/>
      <c r="D31" s="27" t="s">
        <v>35</v>
      </c>
      <c r="F31" s="27" t="s">
        <v>36</v>
      </c>
      <c r="L31" s="150">
        <v>0.2</v>
      </c>
      <c r="M31" s="150"/>
      <c r="N31" s="150"/>
      <c r="O31" s="150"/>
      <c r="T31" s="28" t="s">
        <v>37</v>
      </c>
      <c r="W31" s="151">
        <f>ROUND($AZ$87+SUM($CD$98:$CD$98),2)</f>
        <v>0</v>
      </c>
      <c r="X31" s="151"/>
      <c r="Y31" s="151"/>
      <c r="Z31" s="151"/>
      <c r="AA31" s="151"/>
      <c r="AB31" s="151"/>
      <c r="AC31" s="151"/>
      <c r="AD31" s="151"/>
      <c r="AE31" s="151"/>
      <c r="AK31" s="151">
        <f>ROUND($AV$87+SUM($BY$98:$BY$98),2)</f>
        <v>0</v>
      </c>
      <c r="AL31" s="151"/>
      <c r="AM31" s="151"/>
      <c r="AN31" s="151"/>
      <c r="AO31" s="151"/>
      <c r="AQ31" s="29"/>
    </row>
    <row r="32" spans="2:43" s="9" customFormat="1" ht="15" customHeight="1">
      <c r="B32" s="26"/>
      <c r="F32" s="27" t="s">
        <v>38</v>
      </c>
      <c r="L32" s="150">
        <v>0.2</v>
      </c>
      <c r="M32" s="150"/>
      <c r="N32" s="150"/>
      <c r="O32" s="150"/>
      <c r="T32" s="28" t="s">
        <v>37</v>
      </c>
      <c r="W32" s="151">
        <f>ROUND($BA$87+SUM($CE$98:$CE$98),2)</f>
        <v>0</v>
      </c>
      <c r="X32" s="151"/>
      <c r="Y32" s="151"/>
      <c r="Z32" s="151"/>
      <c r="AA32" s="151"/>
      <c r="AB32" s="151"/>
      <c r="AC32" s="151"/>
      <c r="AD32" s="151"/>
      <c r="AE32" s="151"/>
      <c r="AK32" s="151">
        <f>ROUND($AW$87+SUM($BZ$98:$BZ$98),2)</f>
        <v>0</v>
      </c>
      <c r="AL32" s="151"/>
      <c r="AM32" s="151"/>
      <c r="AN32" s="151"/>
      <c r="AO32" s="151"/>
      <c r="AQ32" s="29"/>
    </row>
    <row r="33" spans="2:43" s="9" customFormat="1" ht="15" customHeight="1" hidden="1">
      <c r="B33" s="26"/>
      <c r="F33" s="27" t="s">
        <v>39</v>
      </c>
      <c r="L33" s="150">
        <v>0.2</v>
      </c>
      <c r="M33" s="150"/>
      <c r="N33" s="150"/>
      <c r="O33" s="150"/>
      <c r="T33" s="28" t="s">
        <v>37</v>
      </c>
      <c r="W33" s="151">
        <f>ROUND($BB$87+SUM($CF$98:$CF$98),2)</f>
        <v>0</v>
      </c>
      <c r="X33" s="151"/>
      <c r="Y33" s="151"/>
      <c r="Z33" s="151"/>
      <c r="AA33" s="151"/>
      <c r="AB33" s="151"/>
      <c r="AC33" s="151"/>
      <c r="AD33" s="151"/>
      <c r="AE33" s="151"/>
      <c r="AK33" s="151">
        <v>0</v>
      </c>
      <c r="AL33" s="151"/>
      <c r="AM33" s="151"/>
      <c r="AN33" s="151"/>
      <c r="AO33" s="151"/>
      <c r="AQ33" s="29"/>
    </row>
    <row r="34" spans="2:43" s="9" customFormat="1" ht="15" customHeight="1" hidden="1">
      <c r="B34" s="26"/>
      <c r="F34" s="27" t="s">
        <v>40</v>
      </c>
      <c r="L34" s="150">
        <v>0.2</v>
      </c>
      <c r="M34" s="150"/>
      <c r="N34" s="150"/>
      <c r="O34" s="150"/>
      <c r="T34" s="28" t="s">
        <v>37</v>
      </c>
      <c r="W34" s="151">
        <f>ROUND($BC$87+SUM($CG$98:$CG$98),2)</f>
        <v>0</v>
      </c>
      <c r="X34" s="151"/>
      <c r="Y34" s="151"/>
      <c r="Z34" s="151"/>
      <c r="AA34" s="151"/>
      <c r="AB34" s="151"/>
      <c r="AC34" s="151"/>
      <c r="AD34" s="151"/>
      <c r="AE34" s="151"/>
      <c r="AK34" s="151">
        <v>0</v>
      </c>
      <c r="AL34" s="151"/>
      <c r="AM34" s="151"/>
      <c r="AN34" s="151"/>
      <c r="AO34" s="151"/>
      <c r="AQ34" s="29"/>
    </row>
    <row r="35" spans="2:43" s="9" customFormat="1" ht="15" customHeight="1" hidden="1">
      <c r="B35" s="26"/>
      <c r="F35" s="27" t="s">
        <v>41</v>
      </c>
      <c r="L35" s="150">
        <v>0</v>
      </c>
      <c r="M35" s="150"/>
      <c r="N35" s="150"/>
      <c r="O35" s="150"/>
      <c r="T35" s="28" t="s">
        <v>37</v>
      </c>
      <c r="W35" s="151">
        <f>ROUND($BD$87+SUM($CH$98:$CH$98),2)</f>
        <v>0</v>
      </c>
      <c r="X35" s="151"/>
      <c r="Y35" s="151"/>
      <c r="Z35" s="151"/>
      <c r="AA35" s="151"/>
      <c r="AB35" s="151"/>
      <c r="AC35" s="151"/>
      <c r="AD35" s="151"/>
      <c r="AE35" s="151"/>
      <c r="AK35" s="151">
        <v>0</v>
      </c>
      <c r="AL35" s="151"/>
      <c r="AM35" s="151"/>
      <c r="AN35" s="151"/>
      <c r="AO35" s="151"/>
      <c r="AQ35" s="29"/>
    </row>
    <row r="36" spans="2:43" s="9" customFormat="1" ht="7.5" customHeight="1">
      <c r="B36" s="22"/>
      <c r="AQ36" s="23"/>
    </row>
    <row r="37" spans="2:43" s="9" customFormat="1" ht="27" customHeight="1">
      <c r="B37" s="22"/>
      <c r="C37" s="30"/>
      <c r="D37" s="31" t="s">
        <v>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43</v>
      </c>
      <c r="U37" s="32"/>
      <c r="V37" s="32"/>
      <c r="W37" s="32"/>
      <c r="X37" s="144" t="s">
        <v>44</v>
      </c>
      <c r="Y37" s="144"/>
      <c r="Z37" s="144"/>
      <c r="AA37" s="144"/>
      <c r="AB37" s="144"/>
      <c r="AC37" s="32"/>
      <c r="AD37" s="32"/>
      <c r="AE37" s="32"/>
      <c r="AF37" s="32"/>
      <c r="AG37" s="32"/>
      <c r="AH37" s="32"/>
      <c r="AI37" s="32"/>
      <c r="AJ37" s="32"/>
      <c r="AK37" s="145">
        <f>SUM($AK$29:$AK$35)</f>
        <v>0</v>
      </c>
      <c r="AL37" s="145"/>
      <c r="AM37" s="145"/>
      <c r="AN37" s="145"/>
      <c r="AO37" s="145"/>
      <c r="AP37" s="30"/>
      <c r="AQ37" s="23"/>
    </row>
    <row r="38" spans="2:43" s="9" customFormat="1" ht="15" customHeight="1">
      <c r="B38" s="22"/>
      <c r="AQ38" s="23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2"/>
      <c r="D49" s="34" t="s">
        <v>45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46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1" customFormat="1" ht="14.25" customHeight="1">
      <c r="B50" s="13"/>
      <c r="D50" s="37"/>
      <c r="Z50" s="38"/>
      <c r="AC50" s="37"/>
      <c r="AO50" s="38"/>
      <c r="AQ50" s="14"/>
    </row>
    <row r="51" spans="2:43" s="1" customFormat="1" ht="14.25" customHeight="1">
      <c r="B51" s="13"/>
      <c r="D51" s="37"/>
      <c r="Z51" s="38"/>
      <c r="AC51" s="37"/>
      <c r="AO51" s="38"/>
      <c r="AQ51" s="14"/>
    </row>
    <row r="52" spans="2:43" s="1" customFormat="1" ht="14.25" customHeight="1">
      <c r="B52" s="13"/>
      <c r="D52" s="37"/>
      <c r="Z52" s="38"/>
      <c r="AC52" s="37"/>
      <c r="AO52" s="38"/>
      <c r="AQ52" s="14"/>
    </row>
    <row r="53" spans="2:43" s="1" customFormat="1" ht="14.25" customHeight="1">
      <c r="B53" s="13"/>
      <c r="D53" s="37"/>
      <c r="Z53" s="38"/>
      <c r="AC53" s="37"/>
      <c r="AO53" s="38"/>
      <c r="AQ53" s="14"/>
    </row>
    <row r="54" spans="2:43" s="1" customFormat="1" ht="14.25" customHeight="1">
      <c r="B54" s="13"/>
      <c r="D54" s="37"/>
      <c r="Z54" s="38"/>
      <c r="AC54" s="37"/>
      <c r="AO54" s="38"/>
      <c r="AQ54" s="14"/>
    </row>
    <row r="55" spans="2:43" s="1" customFormat="1" ht="14.25" customHeight="1">
      <c r="B55" s="13"/>
      <c r="D55" s="37"/>
      <c r="Z55" s="38"/>
      <c r="AC55" s="37"/>
      <c r="AO55" s="38"/>
      <c r="AQ55" s="14"/>
    </row>
    <row r="56" spans="2:43" s="1" customFormat="1" ht="14.25" customHeight="1">
      <c r="B56" s="13"/>
      <c r="D56" s="37"/>
      <c r="Z56" s="38"/>
      <c r="AC56" s="37"/>
      <c r="AO56" s="38"/>
      <c r="AQ56" s="14"/>
    </row>
    <row r="57" spans="2:43" s="1" customFormat="1" ht="14.25" customHeight="1">
      <c r="B57" s="13"/>
      <c r="D57" s="37"/>
      <c r="Z57" s="38"/>
      <c r="AC57" s="37"/>
      <c r="AO57" s="38"/>
      <c r="AQ57" s="14"/>
    </row>
    <row r="58" spans="2:43" s="9" customFormat="1" ht="15.75" customHeight="1">
      <c r="B58" s="22"/>
      <c r="D58" s="39" t="s">
        <v>47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48</v>
      </c>
      <c r="S58" s="40"/>
      <c r="T58" s="40"/>
      <c r="U58" s="40"/>
      <c r="V58" s="40"/>
      <c r="W58" s="40"/>
      <c r="X58" s="40"/>
      <c r="Y58" s="40"/>
      <c r="Z58" s="42"/>
      <c r="AC58" s="39" t="s">
        <v>47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48</v>
      </c>
      <c r="AN58" s="40"/>
      <c r="AO58" s="42"/>
      <c r="AQ58" s="23"/>
    </row>
    <row r="59" spans="2:43" s="1" customFormat="1" ht="14.25" customHeight="1">
      <c r="B59" s="13"/>
      <c r="AQ59" s="14"/>
    </row>
    <row r="60" spans="2:43" s="9" customFormat="1" ht="15.75" customHeight="1">
      <c r="B60" s="22"/>
      <c r="D60" s="34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50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1" customFormat="1" ht="14.25" customHeight="1">
      <c r="B61" s="13"/>
      <c r="D61" s="37"/>
      <c r="Z61" s="38"/>
      <c r="AC61" s="37"/>
      <c r="AO61" s="38"/>
      <c r="AQ61" s="14"/>
    </row>
    <row r="62" spans="2:43" s="1" customFormat="1" ht="14.25" customHeight="1">
      <c r="B62" s="13"/>
      <c r="D62" s="37"/>
      <c r="Z62" s="38"/>
      <c r="AC62" s="37"/>
      <c r="AO62" s="38"/>
      <c r="AQ62" s="14"/>
    </row>
    <row r="63" spans="2:43" s="1" customFormat="1" ht="14.25" customHeight="1">
      <c r="B63" s="13"/>
      <c r="D63" s="37"/>
      <c r="Z63" s="38"/>
      <c r="AC63" s="37"/>
      <c r="AO63" s="38"/>
      <c r="AQ63" s="14"/>
    </row>
    <row r="64" spans="2:43" s="1" customFormat="1" ht="14.25" customHeight="1">
      <c r="B64" s="13"/>
      <c r="D64" s="37"/>
      <c r="Z64" s="38"/>
      <c r="AC64" s="37"/>
      <c r="AO64" s="38"/>
      <c r="AQ64" s="14"/>
    </row>
    <row r="65" spans="2:43" s="1" customFormat="1" ht="14.25" customHeight="1">
      <c r="B65" s="13"/>
      <c r="D65" s="37"/>
      <c r="Z65" s="38"/>
      <c r="AC65" s="37"/>
      <c r="AO65" s="38"/>
      <c r="AQ65" s="14"/>
    </row>
    <row r="66" spans="2:43" s="1" customFormat="1" ht="14.25" customHeight="1">
      <c r="B66" s="13"/>
      <c r="D66" s="37"/>
      <c r="Z66" s="38"/>
      <c r="AC66" s="37"/>
      <c r="AO66" s="38"/>
      <c r="AQ66" s="14"/>
    </row>
    <row r="67" spans="2:43" s="1" customFormat="1" ht="14.25" customHeight="1">
      <c r="B67" s="13"/>
      <c r="D67" s="37"/>
      <c r="Z67" s="38"/>
      <c r="AC67" s="37"/>
      <c r="AO67" s="38"/>
      <c r="AQ67" s="14"/>
    </row>
    <row r="68" spans="2:43" s="1" customFormat="1" ht="14.25" customHeight="1">
      <c r="B68" s="13"/>
      <c r="D68" s="37"/>
      <c r="Z68" s="38"/>
      <c r="AC68" s="37"/>
      <c r="AO68" s="38"/>
      <c r="AQ68" s="14"/>
    </row>
    <row r="69" spans="2:43" s="9" customFormat="1" ht="15.75" customHeight="1">
      <c r="B69" s="22"/>
      <c r="D69" s="39" t="s">
        <v>47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48</v>
      </c>
      <c r="S69" s="40"/>
      <c r="T69" s="40"/>
      <c r="U69" s="40"/>
      <c r="V69" s="40"/>
      <c r="W69" s="40"/>
      <c r="X69" s="40"/>
      <c r="Y69" s="40"/>
      <c r="Z69" s="42"/>
      <c r="AC69" s="39" t="s">
        <v>47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48</v>
      </c>
      <c r="AN69" s="40"/>
      <c r="AO69" s="42"/>
      <c r="AQ69" s="23"/>
    </row>
    <row r="70" spans="2:43" s="9" customFormat="1" ht="7.5" customHeight="1">
      <c r="B70" s="22"/>
      <c r="AQ70" s="23"/>
    </row>
    <row r="71" spans="2:43" s="9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9" customFormat="1" ht="37.5" customHeight="1">
      <c r="B76" s="22"/>
      <c r="C76" s="146" t="s">
        <v>51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23"/>
    </row>
    <row r="77" spans="2:43" s="19" customFormat="1" ht="15" customHeight="1">
      <c r="B77" s="49"/>
      <c r="C77" s="18" t="s">
        <v>13</v>
      </c>
      <c r="L77" s="19" t="str">
        <f>$K$5</f>
        <v>06ix_Prasnik</v>
      </c>
      <c r="AQ77" s="50"/>
    </row>
    <row r="78" spans="2:43" s="51" customFormat="1" ht="37.5" customHeight="1">
      <c r="B78" s="52"/>
      <c r="C78" s="51" t="s">
        <v>15</v>
      </c>
      <c r="L78" s="147" t="str">
        <f>$K$6</f>
        <v>Obnova kultúrneho domu Prašník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Q78" s="53"/>
    </row>
    <row r="79" spans="2:43" s="9" customFormat="1" ht="7.5" customHeight="1">
      <c r="B79" s="22"/>
      <c r="AQ79" s="23"/>
    </row>
    <row r="80" spans="2:43" s="9" customFormat="1" ht="15.75" customHeight="1">
      <c r="B80" s="22"/>
      <c r="C80" s="18" t="s">
        <v>19</v>
      </c>
      <c r="L80" s="54" t="str">
        <f>IF($K$8="","",$K$8)</f>
        <v>Obec Prašník</v>
      </c>
      <c r="AI80" s="18" t="s">
        <v>21</v>
      </c>
      <c r="AM80" s="55">
        <f>IF($AN$8="","",$AN$8)</f>
        <v>42228</v>
      </c>
      <c r="AQ80" s="23"/>
    </row>
    <row r="81" spans="2:43" s="9" customFormat="1" ht="7.5" customHeight="1">
      <c r="B81" s="22"/>
      <c r="AQ81" s="23"/>
    </row>
    <row r="82" spans="2:56" s="9" customFormat="1" ht="18.75" customHeight="1">
      <c r="B82" s="22"/>
      <c r="C82" s="18" t="s">
        <v>22</v>
      </c>
      <c r="L82" s="19" t="str">
        <f>IF($E$11="","",$E$11)</f>
        <v>Obec Prašník</v>
      </c>
      <c r="AI82" s="18" t="s">
        <v>27</v>
      </c>
      <c r="AM82" s="148" t="str">
        <f>IF($E$17="","",$E$17)</f>
        <v>Ing. Michal Štoder</v>
      </c>
      <c r="AN82" s="148"/>
      <c r="AO82" s="148"/>
      <c r="AP82" s="148"/>
      <c r="AQ82" s="23"/>
      <c r="AS82" s="149" t="s">
        <v>52</v>
      </c>
      <c r="AT82" s="14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9" customFormat="1" ht="15.75" customHeight="1">
      <c r="B83" s="22"/>
      <c r="C83" s="18" t="s">
        <v>25</v>
      </c>
      <c r="L83" s="19" t="str">
        <f>IF($E$14="","",$E$14)</f>
        <v> </v>
      </c>
      <c r="AI83" s="18" t="s">
        <v>30</v>
      </c>
      <c r="AM83" s="148" t="str">
        <f>IF($E$20="","",$E$20)</f>
        <v> </v>
      </c>
      <c r="AN83" s="148"/>
      <c r="AO83" s="148"/>
      <c r="AP83" s="148"/>
      <c r="AQ83" s="23"/>
      <c r="AS83" s="149"/>
      <c r="AT83" s="149"/>
      <c r="BD83" s="56"/>
    </row>
    <row r="84" spans="2:56" s="9" customFormat="1" ht="12" customHeight="1">
      <c r="B84" s="22"/>
      <c r="AQ84" s="23"/>
      <c r="AS84" s="149"/>
      <c r="AT84" s="149"/>
      <c r="BD84" s="56"/>
    </row>
    <row r="85" spans="2:57" s="9" customFormat="1" ht="30" customHeight="1">
      <c r="B85" s="22"/>
      <c r="C85" s="141" t="s">
        <v>53</v>
      </c>
      <c r="D85" s="141"/>
      <c r="E85" s="141"/>
      <c r="F85" s="141"/>
      <c r="G85" s="141"/>
      <c r="H85" s="32"/>
      <c r="I85" s="142" t="s">
        <v>54</v>
      </c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 t="s">
        <v>55</v>
      </c>
      <c r="AH85" s="142"/>
      <c r="AI85" s="142"/>
      <c r="AJ85" s="142"/>
      <c r="AK85" s="142"/>
      <c r="AL85" s="142"/>
      <c r="AM85" s="142"/>
      <c r="AN85" s="143" t="s">
        <v>56</v>
      </c>
      <c r="AO85" s="143"/>
      <c r="AP85" s="143"/>
      <c r="AQ85" s="23"/>
      <c r="AS85" s="57" t="s">
        <v>57</v>
      </c>
      <c r="AT85" s="58" t="s">
        <v>58</v>
      </c>
      <c r="AU85" s="58" t="s">
        <v>59</v>
      </c>
      <c r="AV85" s="58" t="s">
        <v>60</v>
      </c>
      <c r="AW85" s="58" t="s">
        <v>61</v>
      </c>
      <c r="AX85" s="58" t="s">
        <v>62</v>
      </c>
      <c r="AY85" s="58" t="s">
        <v>63</v>
      </c>
      <c r="AZ85" s="58" t="s">
        <v>64</v>
      </c>
      <c r="BA85" s="58" t="s">
        <v>65</v>
      </c>
      <c r="BB85" s="58" t="s">
        <v>66</v>
      </c>
      <c r="BC85" s="58" t="s">
        <v>67</v>
      </c>
      <c r="BD85" s="59" t="s">
        <v>68</v>
      </c>
      <c r="BE85" s="60"/>
    </row>
    <row r="86" spans="2:56" s="9" customFormat="1" ht="12" customHeight="1">
      <c r="B86" s="22"/>
      <c r="AQ86" s="23"/>
      <c r="AS86" s="61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2" t="s">
        <v>69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137">
        <f>ROUND(SUM($AG$88:$AG$95),2)</f>
        <v>0</v>
      </c>
      <c r="AH87" s="137"/>
      <c r="AI87" s="137"/>
      <c r="AJ87" s="137"/>
      <c r="AK87" s="137"/>
      <c r="AL87" s="137"/>
      <c r="AM87" s="137"/>
      <c r="AN87" s="137">
        <f>SUM($AG$87,$AT$87)</f>
        <v>0</v>
      </c>
      <c r="AO87" s="137"/>
      <c r="AP87" s="137"/>
      <c r="AQ87" s="53"/>
      <c r="AS87" s="63">
        <f>ROUND(SUM($AS$88:$AS$95),2)</f>
        <v>0</v>
      </c>
      <c r="AT87" s="64">
        <f>ROUND(SUM($AV$87:$AW$87),2)</f>
        <v>0</v>
      </c>
      <c r="AU87" s="65">
        <f>ROUND(SUM($AU$88:$AU$95),5)</f>
        <v>1070.29605</v>
      </c>
      <c r="AV87" s="64">
        <f>ROUND($AZ$87*$L$31,2)</f>
        <v>0</v>
      </c>
      <c r="AW87" s="64">
        <f>ROUND($BA$87*$L$32,2)</f>
        <v>0</v>
      </c>
      <c r="AX87" s="64">
        <f>ROUND($BB$87*$L$31,2)</f>
        <v>0</v>
      </c>
      <c r="AY87" s="64">
        <f>ROUND($BC$87*$L$32,2)</f>
        <v>0</v>
      </c>
      <c r="AZ87" s="64">
        <f>ROUND(SUM($AZ$88:$AZ$95),2)</f>
        <v>0</v>
      </c>
      <c r="BA87" s="64">
        <f>ROUND(SUM($BA$88:$BA$95),2)</f>
        <v>0</v>
      </c>
      <c r="BB87" s="64">
        <f>ROUND(SUM($BB$88:$BB$95),2)</f>
        <v>0</v>
      </c>
      <c r="BC87" s="64">
        <f>ROUND(SUM($BC$88:$BC$95),2)</f>
        <v>0</v>
      </c>
      <c r="BD87" s="66">
        <f>ROUND(SUM($BD$88:$BD$95),2)</f>
        <v>0</v>
      </c>
      <c r="BS87" s="51" t="s">
        <v>70</v>
      </c>
      <c r="BT87" s="51" t="s">
        <v>71</v>
      </c>
      <c r="BV87" s="51" t="s">
        <v>72</v>
      </c>
      <c r="BW87" s="51" t="s">
        <v>73</v>
      </c>
      <c r="BX87" s="51" t="s">
        <v>74</v>
      </c>
    </row>
    <row r="88" spans="1:76" s="71" customFormat="1" ht="28.5" customHeight="1">
      <c r="A88" s="67" t="s">
        <v>75</v>
      </c>
      <c r="B88" s="68"/>
      <c r="C88" s="69"/>
      <c r="D88" s="139" t="s">
        <v>76</v>
      </c>
      <c r="E88" s="139"/>
      <c r="F88" s="139"/>
      <c r="G88" s="139"/>
      <c r="H88" s="139"/>
      <c r="I88" s="69"/>
      <c r="J88" s="139" t="s">
        <v>77</v>
      </c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40">
        <f>'1 - Výmena okien a dverí'!$M$30</f>
        <v>0</v>
      </c>
      <c r="AH88" s="140"/>
      <c r="AI88" s="140"/>
      <c r="AJ88" s="140"/>
      <c r="AK88" s="140"/>
      <c r="AL88" s="140"/>
      <c r="AM88" s="140"/>
      <c r="AN88" s="140">
        <f>SUM($AG$88,$AT$88)</f>
        <v>0</v>
      </c>
      <c r="AO88" s="140"/>
      <c r="AP88" s="140"/>
      <c r="AQ88" s="70"/>
      <c r="AS88" s="72">
        <f>'1 - Výmena okien a dverí'!$M$28</f>
        <v>0</v>
      </c>
      <c r="AT88" s="73">
        <f>ROUND(SUM($AV$88:$AW$88),2)</f>
        <v>0</v>
      </c>
      <c r="AU88" s="74">
        <f>'1 - Výmena okien a dverí'!$W$121</f>
        <v>156.988529</v>
      </c>
      <c r="AV88" s="73">
        <f>'1 - Výmena okien a dverí'!$M$32</f>
        <v>0</v>
      </c>
      <c r="AW88" s="73">
        <f>'1 - Výmena okien a dverí'!$M$33</f>
        <v>0</v>
      </c>
      <c r="AX88" s="73">
        <f>'1 - Výmena okien a dverí'!$M$34</f>
        <v>0</v>
      </c>
      <c r="AY88" s="73">
        <f>'1 - Výmena okien a dverí'!$M$35</f>
        <v>0</v>
      </c>
      <c r="AZ88" s="73">
        <f>'1 - Výmena okien a dverí'!$H$32</f>
        <v>0</v>
      </c>
      <c r="BA88" s="73">
        <f>'1 - Výmena okien a dverí'!$H$33</f>
        <v>0</v>
      </c>
      <c r="BB88" s="73">
        <f>'1 - Výmena okien a dverí'!$H$34</f>
        <v>0</v>
      </c>
      <c r="BC88" s="73">
        <f>'1 - Výmena okien a dverí'!$H$35</f>
        <v>0</v>
      </c>
      <c r="BD88" s="75">
        <f>'1 - Výmena okien a dverí'!$H$36</f>
        <v>0</v>
      </c>
      <c r="BT88" s="71" t="s">
        <v>76</v>
      </c>
      <c r="BV88" s="71" t="s">
        <v>72</v>
      </c>
      <c r="BW88" s="71" t="s">
        <v>78</v>
      </c>
      <c r="BX88" s="71" t="s">
        <v>73</v>
      </c>
    </row>
    <row r="89" spans="1:76" s="71" customFormat="1" ht="28.5" customHeight="1">
      <c r="A89" s="67" t="s">
        <v>75</v>
      </c>
      <c r="B89" s="68"/>
      <c r="C89" s="69"/>
      <c r="D89" s="139" t="s">
        <v>79</v>
      </c>
      <c r="E89" s="139"/>
      <c r="F89" s="139"/>
      <c r="G89" s="139"/>
      <c r="H89" s="139"/>
      <c r="I89" s="69"/>
      <c r="J89" s="139" t="s">
        <v>80</v>
      </c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40">
        <f>'3_1 - Oprava a zateplenie...'!$M$30</f>
        <v>0</v>
      </c>
      <c r="AH89" s="140"/>
      <c r="AI89" s="140"/>
      <c r="AJ89" s="140"/>
      <c r="AK89" s="140"/>
      <c r="AL89" s="140"/>
      <c r="AM89" s="140"/>
      <c r="AN89" s="140">
        <f>SUM($AG$89,$AT$89)</f>
        <v>0</v>
      </c>
      <c r="AO89" s="140"/>
      <c r="AP89" s="140"/>
      <c r="AQ89" s="70"/>
      <c r="AS89" s="72">
        <f>'3_1 - Oprava a zateplenie...'!$M$28</f>
        <v>0</v>
      </c>
      <c r="AT89" s="73">
        <f>ROUND(SUM($AV$89:$AW$89),2)</f>
        <v>0</v>
      </c>
      <c r="AU89" s="74">
        <f>'3_1 - Oprava a zateplenie...'!$W$127</f>
        <v>0</v>
      </c>
      <c r="AV89" s="73">
        <f>'3_1 - Oprava a zateplenie...'!$M$32</f>
        <v>0</v>
      </c>
      <c r="AW89" s="73">
        <f>'3_1 - Oprava a zateplenie...'!$M$33</f>
        <v>0</v>
      </c>
      <c r="AX89" s="73">
        <f>'3_1 - Oprava a zateplenie...'!$M$34</f>
        <v>0</v>
      </c>
      <c r="AY89" s="73">
        <f>'3_1 - Oprava a zateplenie...'!$M$35</f>
        <v>0</v>
      </c>
      <c r="AZ89" s="73">
        <f>'3_1 - Oprava a zateplenie...'!$H$32</f>
        <v>0</v>
      </c>
      <c r="BA89" s="73">
        <f>'3_1 - Oprava a zateplenie...'!$H$33</f>
        <v>0</v>
      </c>
      <c r="BB89" s="73">
        <f>'3_1 - Oprava a zateplenie...'!$H$34</f>
        <v>0</v>
      </c>
      <c r="BC89" s="73">
        <f>'3_1 - Oprava a zateplenie...'!$H$35</f>
        <v>0</v>
      </c>
      <c r="BD89" s="75">
        <f>'3_1 - Oprava a zateplenie...'!$H$36</f>
        <v>0</v>
      </c>
      <c r="BT89" s="71" t="s">
        <v>76</v>
      </c>
      <c r="BV89" s="71" t="s">
        <v>72</v>
      </c>
      <c r="BW89" s="71" t="s">
        <v>81</v>
      </c>
      <c r="BX89" s="71" t="s">
        <v>73</v>
      </c>
    </row>
    <row r="90" spans="1:76" s="71" customFormat="1" ht="28.5" customHeight="1">
      <c r="A90" s="67" t="s">
        <v>75</v>
      </c>
      <c r="B90" s="68"/>
      <c r="C90" s="69"/>
      <c r="D90" s="139" t="s">
        <v>82</v>
      </c>
      <c r="E90" s="139"/>
      <c r="F90" s="139"/>
      <c r="G90" s="139"/>
      <c r="H90" s="139"/>
      <c r="I90" s="69"/>
      <c r="J90" s="139" t="s">
        <v>83</v>
      </c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40">
        <f>'3_2 - Oprava a zateplenie...'!$M$30</f>
        <v>0</v>
      </c>
      <c r="AH90" s="140"/>
      <c r="AI90" s="140"/>
      <c r="AJ90" s="140"/>
      <c r="AK90" s="140"/>
      <c r="AL90" s="140"/>
      <c r="AM90" s="140"/>
      <c r="AN90" s="140">
        <f>SUM($AG$90,$AT$90)</f>
        <v>0</v>
      </c>
      <c r="AO90" s="140"/>
      <c r="AP90" s="140"/>
      <c r="AQ90" s="70"/>
      <c r="AS90" s="72">
        <f>'3_2 - Oprava a zateplenie...'!$M$28</f>
        <v>0</v>
      </c>
      <c r="AT90" s="73">
        <f>ROUND(SUM($AV$90:$AW$90),2)</f>
        <v>0</v>
      </c>
      <c r="AU90" s="74">
        <f>'3_2 - Oprava a zateplenie...'!$W$127</f>
        <v>313.43338335</v>
      </c>
      <c r="AV90" s="73">
        <f>'3_2 - Oprava a zateplenie...'!$M$32</f>
        <v>0</v>
      </c>
      <c r="AW90" s="73">
        <f>'3_2 - Oprava a zateplenie...'!$M$33</f>
        <v>0</v>
      </c>
      <c r="AX90" s="73">
        <f>'3_2 - Oprava a zateplenie...'!$M$34</f>
        <v>0</v>
      </c>
      <c r="AY90" s="73">
        <f>'3_2 - Oprava a zateplenie...'!$M$35</f>
        <v>0</v>
      </c>
      <c r="AZ90" s="73">
        <f>'3_2 - Oprava a zateplenie...'!$H$32</f>
        <v>0</v>
      </c>
      <c r="BA90" s="73">
        <f>'3_2 - Oprava a zateplenie...'!$H$33</f>
        <v>0</v>
      </c>
      <c r="BB90" s="73">
        <f>'3_2 - Oprava a zateplenie...'!$H$34</f>
        <v>0</v>
      </c>
      <c r="BC90" s="73">
        <f>'3_2 - Oprava a zateplenie...'!$H$35</f>
        <v>0</v>
      </c>
      <c r="BD90" s="75">
        <f>'3_2 - Oprava a zateplenie...'!$H$36</f>
        <v>0</v>
      </c>
      <c r="BT90" s="71" t="s">
        <v>76</v>
      </c>
      <c r="BV90" s="71" t="s">
        <v>72</v>
      </c>
      <c r="BW90" s="71" t="s">
        <v>84</v>
      </c>
      <c r="BX90" s="71" t="s">
        <v>73</v>
      </c>
    </row>
    <row r="91" spans="1:76" s="71" customFormat="1" ht="28.5" customHeight="1">
      <c r="A91" s="67" t="s">
        <v>75</v>
      </c>
      <c r="B91" s="68"/>
      <c r="C91" s="69"/>
      <c r="D91" s="139" t="s">
        <v>85</v>
      </c>
      <c r="E91" s="139"/>
      <c r="F91" s="139"/>
      <c r="G91" s="139"/>
      <c r="H91" s="139"/>
      <c r="I91" s="69"/>
      <c r="J91" s="139" t="s">
        <v>86</v>
      </c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40">
        <f>'4_1 - Elektroinštalácia -...'!$M$30</f>
        <v>0</v>
      </c>
      <c r="AH91" s="140"/>
      <c r="AI91" s="140"/>
      <c r="AJ91" s="140"/>
      <c r="AK91" s="140"/>
      <c r="AL91" s="140"/>
      <c r="AM91" s="140"/>
      <c r="AN91" s="140">
        <f>SUM($AG$91,$AT$91)</f>
        <v>0</v>
      </c>
      <c r="AO91" s="140"/>
      <c r="AP91" s="140"/>
      <c r="AQ91" s="70"/>
      <c r="AS91" s="72">
        <f>'4_1 - Elektroinštalácia -...'!$M$28</f>
        <v>0</v>
      </c>
      <c r="AT91" s="73">
        <f>ROUND(SUM($AV$91:$AW$91),2)</f>
        <v>0</v>
      </c>
      <c r="AU91" s="74">
        <f>'4_1 - Elektroinštalácia -...'!$W$116</f>
        <v>0</v>
      </c>
      <c r="AV91" s="73">
        <f>'4_1 - Elektroinštalácia -...'!$M$32</f>
        <v>0</v>
      </c>
      <c r="AW91" s="73">
        <f>'4_1 - Elektroinštalácia -...'!$M$33</f>
        <v>0</v>
      </c>
      <c r="AX91" s="73">
        <f>'4_1 - Elektroinštalácia -...'!$M$34</f>
        <v>0</v>
      </c>
      <c r="AY91" s="73">
        <f>'4_1 - Elektroinštalácia -...'!$M$35</f>
        <v>0</v>
      </c>
      <c r="AZ91" s="73">
        <f>'4_1 - Elektroinštalácia -...'!$H$32</f>
        <v>0</v>
      </c>
      <c r="BA91" s="73">
        <f>'4_1 - Elektroinštalácia -...'!$H$33</f>
        <v>0</v>
      </c>
      <c r="BB91" s="73">
        <f>'4_1 - Elektroinštalácia -...'!$H$34</f>
        <v>0</v>
      </c>
      <c r="BC91" s="73">
        <f>'4_1 - Elektroinštalácia -...'!$H$35</f>
        <v>0</v>
      </c>
      <c r="BD91" s="75">
        <f>'4_1 - Elektroinštalácia -...'!$H$36</f>
        <v>0</v>
      </c>
      <c r="BT91" s="71" t="s">
        <v>76</v>
      </c>
      <c r="BV91" s="71" t="s">
        <v>72</v>
      </c>
      <c r="BW91" s="71" t="s">
        <v>87</v>
      </c>
      <c r="BX91" s="71" t="s">
        <v>73</v>
      </c>
    </row>
    <row r="92" spans="1:76" s="71" customFormat="1" ht="28.5" customHeight="1">
      <c r="A92" s="67" t="s">
        <v>75</v>
      </c>
      <c r="B92" s="68"/>
      <c r="C92" s="69"/>
      <c r="D92" s="139" t="s">
        <v>88</v>
      </c>
      <c r="E92" s="139"/>
      <c r="F92" s="139"/>
      <c r="G92" s="139"/>
      <c r="H92" s="139"/>
      <c r="I92" s="69"/>
      <c r="J92" s="139" t="s">
        <v>89</v>
      </c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40">
        <f>'4_2 - Elektroinštalácia -...'!$M$30</f>
        <v>0</v>
      </c>
      <c r="AH92" s="140"/>
      <c r="AI92" s="140"/>
      <c r="AJ92" s="140"/>
      <c r="AK92" s="140"/>
      <c r="AL92" s="140"/>
      <c r="AM92" s="140"/>
      <c r="AN92" s="140">
        <f>SUM($AG$92,$AT$92)</f>
        <v>0</v>
      </c>
      <c r="AO92" s="140"/>
      <c r="AP92" s="140"/>
      <c r="AQ92" s="70"/>
      <c r="AS92" s="72">
        <f>'4_2 - Elektroinštalácia -...'!$M$28</f>
        <v>0</v>
      </c>
      <c r="AT92" s="73">
        <f>ROUND(SUM($AV$92:$AW$92),2)</f>
        <v>0</v>
      </c>
      <c r="AU92" s="74">
        <f>'4_2 - Elektroinštalácia -...'!$W$116</f>
        <v>0</v>
      </c>
      <c r="AV92" s="73">
        <f>'4_2 - Elektroinštalácia -...'!$M$32</f>
        <v>0</v>
      </c>
      <c r="AW92" s="73">
        <f>'4_2 - Elektroinštalácia -...'!$M$33</f>
        <v>0</v>
      </c>
      <c r="AX92" s="73">
        <f>'4_2 - Elektroinštalácia -...'!$M$34</f>
        <v>0</v>
      </c>
      <c r="AY92" s="73">
        <f>'4_2 - Elektroinštalácia -...'!$M$35</f>
        <v>0</v>
      </c>
      <c r="AZ92" s="73">
        <f>'4_2 - Elektroinštalácia -...'!$H$32</f>
        <v>0</v>
      </c>
      <c r="BA92" s="73">
        <f>'4_2 - Elektroinštalácia -...'!$H$33</f>
        <v>0</v>
      </c>
      <c r="BB92" s="73">
        <f>'4_2 - Elektroinštalácia -...'!$H$34</f>
        <v>0</v>
      </c>
      <c r="BC92" s="73">
        <f>'4_2 - Elektroinštalácia -...'!$H$35</f>
        <v>0</v>
      </c>
      <c r="BD92" s="75">
        <f>'4_2 - Elektroinštalácia -...'!$H$36</f>
        <v>0</v>
      </c>
      <c r="BT92" s="71" t="s">
        <v>76</v>
      </c>
      <c r="BV92" s="71" t="s">
        <v>72</v>
      </c>
      <c r="BW92" s="71" t="s">
        <v>90</v>
      </c>
      <c r="BX92" s="71" t="s">
        <v>73</v>
      </c>
    </row>
    <row r="93" spans="1:76" s="71" customFormat="1" ht="28.5" customHeight="1">
      <c r="A93" s="67" t="s">
        <v>75</v>
      </c>
      <c r="B93" s="68"/>
      <c r="C93" s="69"/>
      <c r="D93" s="139" t="s">
        <v>91</v>
      </c>
      <c r="E93" s="139"/>
      <c r="F93" s="139"/>
      <c r="G93" s="139"/>
      <c r="H93" s="139"/>
      <c r="I93" s="69"/>
      <c r="J93" s="139" t="s">
        <v>92</v>
      </c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40">
        <f>'5_1 - Solárny systém - op...'!$M$30</f>
        <v>0</v>
      </c>
      <c r="AH93" s="140"/>
      <c r="AI93" s="140"/>
      <c r="AJ93" s="140"/>
      <c r="AK93" s="140"/>
      <c r="AL93" s="140"/>
      <c r="AM93" s="140"/>
      <c r="AN93" s="140">
        <f>SUM($AG$93,$AT$93)</f>
        <v>0</v>
      </c>
      <c r="AO93" s="140"/>
      <c r="AP93" s="140"/>
      <c r="AQ93" s="70"/>
      <c r="AS93" s="72">
        <f>'5_1 - Solárny systém - op...'!$M$28</f>
        <v>0</v>
      </c>
      <c r="AT93" s="73">
        <f>ROUND(SUM($AV$93:$AW$93),2)</f>
        <v>0</v>
      </c>
      <c r="AU93" s="74">
        <f>'5_1 - Solárny systém - op...'!$W$121</f>
        <v>0</v>
      </c>
      <c r="AV93" s="73">
        <f>'5_1 - Solárny systém - op...'!$M$32</f>
        <v>0</v>
      </c>
      <c r="AW93" s="73">
        <f>'5_1 - Solárny systém - op...'!$M$33</f>
        <v>0</v>
      </c>
      <c r="AX93" s="73">
        <f>'5_1 - Solárny systém - op...'!$M$34</f>
        <v>0</v>
      </c>
      <c r="AY93" s="73">
        <f>'5_1 - Solárny systém - op...'!$M$35</f>
        <v>0</v>
      </c>
      <c r="AZ93" s="73">
        <f>'5_1 - Solárny systém - op...'!$H$32</f>
        <v>0</v>
      </c>
      <c r="BA93" s="73">
        <f>'5_1 - Solárny systém - op...'!$H$33</f>
        <v>0</v>
      </c>
      <c r="BB93" s="73">
        <f>'5_1 - Solárny systém - op...'!$H$34</f>
        <v>0</v>
      </c>
      <c r="BC93" s="73">
        <f>'5_1 - Solárny systém - op...'!$H$35</f>
        <v>0</v>
      </c>
      <c r="BD93" s="75">
        <f>'5_1 - Solárny systém - op...'!$H$36</f>
        <v>0</v>
      </c>
      <c r="BT93" s="71" t="s">
        <v>76</v>
      </c>
      <c r="BV93" s="71" t="s">
        <v>72</v>
      </c>
      <c r="BW93" s="71" t="s">
        <v>93</v>
      </c>
      <c r="BX93" s="71" t="s">
        <v>73</v>
      </c>
    </row>
    <row r="94" spans="1:76" s="71" customFormat="1" ht="28.5" customHeight="1">
      <c r="A94" s="67" t="s">
        <v>75</v>
      </c>
      <c r="B94" s="68"/>
      <c r="C94" s="69"/>
      <c r="D94" s="139" t="s">
        <v>94</v>
      </c>
      <c r="E94" s="139"/>
      <c r="F94" s="139"/>
      <c r="G94" s="139"/>
      <c r="H94" s="139"/>
      <c r="I94" s="69"/>
      <c r="J94" s="139" t="s">
        <v>95</v>
      </c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40">
        <f>'5_2 - Solárny systém - ne...'!$M$30</f>
        <v>0</v>
      </c>
      <c r="AH94" s="140"/>
      <c r="AI94" s="140"/>
      <c r="AJ94" s="140"/>
      <c r="AK94" s="140"/>
      <c r="AL94" s="140"/>
      <c r="AM94" s="140"/>
      <c r="AN94" s="140">
        <f>SUM($AG$94,$AT$94)</f>
        <v>0</v>
      </c>
      <c r="AO94" s="140"/>
      <c r="AP94" s="140"/>
      <c r="AQ94" s="70"/>
      <c r="AS94" s="72">
        <f>'5_2 - Solárny systém - ne...'!$M$28</f>
        <v>0</v>
      </c>
      <c r="AT94" s="73">
        <f>ROUND(SUM($AV$94:$AW$94),2)</f>
        <v>0</v>
      </c>
      <c r="AU94" s="74">
        <f>'5_2 - Solárny systém - ne...'!$W$121</f>
        <v>0</v>
      </c>
      <c r="AV94" s="73">
        <f>'5_2 - Solárny systém - ne...'!$M$32</f>
        <v>0</v>
      </c>
      <c r="AW94" s="73">
        <f>'5_2 - Solárny systém - ne...'!$M$33</f>
        <v>0</v>
      </c>
      <c r="AX94" s="73">
        <f>'5_2 - Solárny systém - ne...'!$M$34</f>
        <v>0</v>
      </c>
      <c r="AY94" s="73">
        <f>'5_2 - Solárny systém - ne...'!$M$35</f>
        <v>0</v>
      </c>
      <c r="AZ94" s="73">
        <f>'5_2 - Solárny systém - ne...'!$H$32</f>
        <v>0</v>
      </c>
      <c r="BA94" s="73">
        <f>'5_2 - Solárny systém - ne...'!$H$33</f>
        <v>0</v>
      </c>
      <c r="BB94" s="73">
        <f>'5_2 - Solárny systém - ne...'!$H$34</f>
        <v>0</v>
      </c>
      <c r="BC94" s="73">
        <f>'5_2 - Solárny systém - ne...'!$H$35</f>
        <v>0</v>
      </c>
      <c r="BD94" s="75">
        <f>'5_2 - Solárny systém - ne...'!$H$36</f>
        <v>0</v>
      </c>
      <c r="BT94" s="71" t="s">
        <v>76</v>
      </c>
      <c r="BV94" s="71" t="s">
        <v>72</v>
      </c>
      <c r="BW94" s="71" t="s">
        <v>96</v>
      </c>
      <c r="BX94" s="71" t="s">
        <v>73</v>
      </c>
    </row>
    <row r="95" spans="1:76" s="71" customFormat="1" ht="28.5" customHeight="1">
      <c r="A95" s="67" t="s">
        <v>75</v>
      </c>
      <c r="B95" s="68"/>
      <c r="C95" s="69"/>
      <c r="D95" s="139" t="s">
        <v>97</v>
      </c>
      <c r="E95" s="139"/>
      <c r="F95" s="139"/>
      <c r="G95" s="139"/>
      <c r="H95" s="139"/>
      <c r="I95" s="69"/>
      <c r="J95" s="139" t="s">
        <v>98</v>
      </c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40">
        <f>'6 - Sadové úpravy, spevne...'!$M$30</f>
        <v>0</v>
      </c>
      <c r="AH95" s="140"/>
      <c r="AI95" s="140"/>
      <c r="AJ95" s="140"/>
      <c r="AK95" s="140"/>
      <c r="AL95" s="140"/>
      <c r="AM95" s="140"/>
      <c r="AN95" s="140">
        <f>SUM($AG$95,$AT$95)</f>
        <v>0</v>
      </c>
      <c r="AO95" s="140"/>
      <c r="AP95" s="140"/>
      <c r="AQ95" s="70"/>
      <c r="AS95" s="76">
        <f>'6 - Sadové úpravy, spevne...'!$M$28</f>
        <v>0</v>
      </c>
      <c r="AT95" s="77">
        <f>ROUND(SUM($AV$95:$AW$95),2)</f>
        <v>0</v>
      </c>
      <c r="AU95" s="78">
        <f>'6 - Sadové úpravy, spevne...'!$W$118</f>
        <v>599.87414218</v>
      </c>
      <c r="AV95" s="77">
        <f>'6 - Sadové úpravy, spevne...'!$M$32</f>
        <v>0</v>
      </c>
      <c r="AW95" s="77">
        <f>'6 - Sadové úpravy, spevne...'!$M$33</f>
        <v>0</v>
      </c>
      <c r="AX95" s="77">
        <f>'6 - Sadové úpravy, spevne...'!$M$34</f>
        <v>0</v>
      </c>
      <c r="AY95" s="77">
        <f>'6 - Sadové úpravy, spevne...'!$M$35</f>
        <v>0</v>
      </c>
      <c r="AZ95" s="77">
        <f>'6 - Sadové úpravy, spevne...'!$H$32</f>
        <v>0</v>
      </c>
      <c r="BA95" s="77">
        <f>'6 - Sadové úpravy, spevne...'!$H$33</f>
        <v>0</v>
      </c>
      <c r="BB95" s="77">
        <f>'6 - Sadové úpravy, spevne...'!$H$34</f>
        <v>0</v>
      </c>
      <c r="BC95" s="77">
        <f>'6 - Sadové úpravy, spevne...'!$H$35</f>
        <v>0</v>
      </c>
      <c r="BD95" s="79">
        <f>'6 - Sadové úpravy, spevne...'!$H$36</f>
        <v>0</v>
      </c>
      <c r="BT95" s="71" t="s">
        <v>76</v>
      </c>
      <c r="BV95" s="71" t="s">
        <v>72</v>
      </c>
      <c r="BW95" s="71" t="s">
        <v>99</v>
      </c>
      <c r="BX95" s="71" t="s">
        <v>73</v>
      </c>
    </row>
    <row r="96" spans="2:43" s="1" customFormat="1" ht="14.25" customHeight="1">
      <c r="B96" s="13"/>
      <c r="AQ96" s="14"/>
    </row>
    <row r="97" spans="2:49" s="9" customFormat="1" ht="30.75" customHeight="1">
      <c r="B97" s="22"/>
      <c r="C97" s="62" t="s">
        <v>100</v>
      </c>
      <c r="AG97" s="137">
        <v>0</v>
      </c>
      <c r="AH97" s="137"/>
      <c r="AI97" s="137"/>
      <c r="AJ97" s="137"/>
      <c r="AK97" s="137"/>
      <c r="AL97" s="137"/>
      <c r="AM97" s="137"/>
      <c r="AN97" s="137">
        <v>0</v>
      </c>
      <c r="AO97" s="137"/>
      <c r="AP97" s="137"/>
      <c r="AQ97" s="23"/>
      <c r="AS97" s="57" t="s">
        <v>101</v>
      </c>
      <c r="AT97" s="58" t="s">
        <v>102</v>
      </c>
      <c r="AU97" s="58" t="s">
        <v>35</v>
      </c>
      <c r="AV97" s="59" t="s">
        <v>58</v>
      </c>
      <c r="AW97" s="60"/>
    </row>
    <row r="98" spans="2:48" s="9" customFormat="1" ht="12" customHeight="1">
      <c r="B98" s="22"/>
      <c r="AQ98" s="23"/>
      <c r="AS98" s="35"/>
      <c r="AT98" s="35"/>
      <c r="AU98" s="35"/>
      <c r="AV98" s="35"/>
    </row>
    <row r="99" spans="2:43" s="9" customFormat="1" ht="30.75" customHeight="1">
      <c r="B99" s="22"/>
      <c r="C99" s="80" t="s">
        <v>103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138">
        <f>ROUND($AG$87+$AG$97,2)</f>
        <v>0</v>
      </c>
      <c r="AH99" s="138"/>
      <c r="AI99" s="138"/>
      <c r="AJ99" s="138"/>
      <c r="AK99" s="138"/>
      <c r="AL99" s="138"/>
      <c r="AM99" s="138"/>
      <c r="AN99" s="138">
        <f>$AN$87+$AN$97</f>
        <v>0</v>
      </c>
      <c r="AO99" s="138"/>
      <c r="AP99" s="138"/>
      <c r="AQ99" s="23"/>
    </row>
    <row r="100" spans="2:43" s="9" customFormat="1" ht="7.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5"/>
    </row>
    <row r="65534" ht="12.75" customHeight="1"/>
  </sheetData>
  <sheetProtection selectLockedCells="1" selectUnlockedCells="1"/>
  <mergeCells count="73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D91:H91"/>
    <mergeCell ref="J91:AF91"/>
    <mergeCell ref="AG91:AM91"/>
    <mergeCell ref="AN91:AP91"/>
    <mergeCell ref="AG95:AM95"/>
    <mergeCell ref="AN95:AP95"/>
    <mergeCell ref="D92:H92"/>
    <mergeCell ref="J92:AF92"/>
    <mergeCell ref="AG92:AM92"/>
    <mergeCell ref="AN92:AP92"/>
    <mergeCell ref="D93:H93"/>
    <mergeCell ref="J93:AF93"/>
    <mergeCell ref="AG93:AM93"/>
    <mergeCell ref="AN93:AP93"/>
    <mergeCell ref="AG97:AM97"/>
    <mergeCell ref="AN97:AP97"/>
    <mergeCell ref="AG99:AM99"/>
    <mergeCell ref="AN99:AP99"/>
    <mergeCell ref="D94:H94"/>
    <mergeCell ref="J94:AF94"/>
    <mergeCell ref="AG94:AM94"/>
    <mergeCell ref="AN94:AP94"/>
    <mergeCell ref="D95:H95"/>
    <mergeCell ref="J95:AF95"/>
  </mergeCells>
  <hyperlinks>
    <hyperlink ref="K1" location="C2" display="1) Súhrnný list stavby"/>
    <hyperlink ref="W1" location="C87" display="2) Rekapitulácia objektov"/>
    <hyperlink ref="A88" location="'1 - Výmena okien a dverí'!C2" display="/"/>
    <hyperlink ref="A89" location="'3_1 - Oprava a zateplenie'!...C2" display="/"/>
    <hyperlink ref="A90" location="'3_2 - Oprava a zateplenie'!...C2" display="/"/>
    <hyperlink ref="A91" location="'4_1 - Elektroinštalácia -'!...C2" display="/"/>
    <hyperlink ref="A92" location="'4_2 - Elektroinštalácia -'!...C2" display="/"/>
    <hyperlink ref="A93" location="'5_1 - Solárny systém - op'!...C2" display="/"/>
    <hyperlink ref="A94" location="'5_2 - Solárny systém - ne'!...C2" display="/"/>
    <hyperlink ref="A95" location="'6 - Sadové úpravy, spevne'!...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3"/>
  <sheetViews>
    <sheetView showGridLines="0" zoomScalePageLayoutView="0" workbookViewId="0" topLeftCell="A1">
      <pane ySplit="1" topLeftCell="A94" activePane="bottomLeft" state="frozen"/>
      <selection pane="topLeft" activeCell="A1" sqref="A1"/>
      <selection pane="bottomLeft" activeCell="AC115" sqref="AC115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1"/>
      <c r="B1" s="4"/>
      <c r="C1" s="4"/>
      <c r="D1" s="5" t="s">
        <v>1</v>
      </c>
      <c r="E1" s="4"/>
      <c r="F1" s="6" t="s">
        <v>104</v>
      </c>
      <c r="G1" s="6"/>
      <c r="H1" s="175" t="s">
        <v>105</v>
      </c>
      <c r="I1" s="175"/>
      <c r="J1" s="175"/>
      <c r="K1" s="175"/>
      <c r="L1" s="6" t="s">
        <v>106</v>
      </c>
      <c r="M1" s="4"/>
      <c r="N1" s="4"/>
      <c r="O1" s="5" t="s">
        <v>107</v>
      </c>
      <c r="P1" s="4"/>
      <c r="Q1" s="4"/>
      <c r="R1" s="4"/>
      <c r="S1" s="6" t="s">
        <v>108</v>
      </c>
      <c r="T1" s="6"/>
      <c r="U1" s="81"/>
      <c r="V1" s="81"/>
    </row>
    <row r="2" spans="3:46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5" t="s">
        <v>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" t="s">
        <v>78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71</v>
      </c>
    </row>
    <row r="4" spans="2:46" s="1" customFormat="1" ht="37.5" customHeight="1">
      <c r="B4" s="13"/>
      <c r="C4" s="146" t="s">
        <v>973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T4" s="15" t="s">
        <v>11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170" t="str">
        <f>'Rekapitulácia stavby'!$K$6</f>
        <v>Obnova kultúrneho domu Prašník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14"/>
    </row>
    <row r="7" spans="2:18" s="9" customFormat="1" ht="33.75" customHeight="1">
      <c r="B7" s="22"/>
      <c r="D7" s="17" t="s">
        <v>109</v>
      </c>
      <c r="F7" s="156" t="s">
        <v>110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19</v>
      </c>
      <c r="F9" s="19" t="s">
        <v>20</v>
      </c>
      <c r="M9" s="18" t="s">
        <v>21</v>
      </c>
      <c r="O9" s="165">
        <f>'Rekapitulácia stavby'!$AN$8</f>
        <v>42228</v>
      </c>
      <c r="P9" s="165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22</v>
      </c>
      <c r="M11" s="18" t="s">
        <v>23</v>
      </c>
      <c r="O11" s="148"/>
      <c r="P11" s="148"/>
      <c r="R11" s="23"/>
    </row>
    <row r="12" spans="2:18" s="9" customFormat="1" ht="18.75" customHeight="1">
      <c r="B12" s="22"/>
      <c r="E12" s="19" t="s">
        <v>20</v>
      </c>
      <c r="M12" s="18" t="s">
        <v>24</v>
      </c>
      <c r="O12" s="148"/>
      <c r="P12" s="148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25</v>
      </c>
      <c r="M14" s="18" t="s">
        <v>23</v>
      </c>
      <c r="O14" s="148">
        <f>IF('Rekapitulácia stavby'!$AN$13="","",'Rekapitulácia stavby'!$AN$13)</f>
      </c>
      <c r="P14" s="148"/>
      <c r="R14" s="23"/>
    </row>
    <row r="15" spans="2:18" s="9" customFormat="1" ht="18.75" customHeight="1">
      <c r="B15" s="22"/>
      <c r="E15" s="19" t="str">
        <f>IF('Rekapitulácia stavby'!$E$14="","",'Rekapitulácia stavby'!$E$14)</f>
        <v> </v>
      </c>
      <c r="M15" s="18" t="s">
        <v>24</v>
      </c>
      <c r="O15" s="148">
        <f>IF('Rekapitulácia stavby'!$AN$14="","",'Rekapitulácia stavby'!$AN$14)</f>
      </c>
      <c r="P15" s="148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27</v>
      </c>
      <c r="M17" s="18" t="s">
        <v>23</v>
      </c>
      <c r="O17" s="148"/>
      <c r="P17" s="148"/>
      <c r="R17" s="23"/>
    </row>
    <row r="18" spans="2:18" s="9" customFormat="1" ht="18.75" customHeight="1">
      <c r="B18" s="22"/>
      <c r="E18" s="19" t="s">
        <v>28</v>
      </c>
      <c r="M18" s="18" t="s">
        <v>24</v>
      </c>
      <c r="O18" s="148"/>
      <c r="P18" s="148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30</v>
      </c>
      <c r="M20" s="18" t="s">
        <v>23</v>
      </c>
      <c r="O20" s="148">
        <f>IF('Rekapitulácia stavby'!$AN$19="","",'Rekapitulácia stavby'!$AN$19)</f>
      </c>
      <c r="P20" s="148"/>
      <c r="R20" s="23"/>
    </row>
    <row r="21" spans="2:18" s="9" customFormat="1" ht="18.75" customHeight="1">
      <c r="B21" s="22"/>
      <c r="E21" s="19" t="str">
        <f>IF('Rekapitulácia stavby'!$E$20="","",'Rekapitulácia stavby'!$E$20)</f>
        <v> </v>
      </c>
      <c r="M21" s="18" t="s">
        <v>24</v>
      </c>
      <c r="O21" s="148">
        <f>IF('Rekapitulácia stavby'!$AN$20="","",'Rekapitulácia stavby'!$AN$20)</f>
      </c>
      <c r="P21" s="148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31</v>
      </c>
      <c r="R23" s="23"/>
    </row>
    <row r="24" spans="2:18" s="82" customFormat="1" ht="15.75" customHeight="1">
      <c r="B24" s="83"/>
      <c r="E24" s="157"/>
      <c r="F24" s="157"/>
      <c r="G24" s="157"/>
      <c r="H24" s="157"/>
      <c r="I24" s="157"/>
      <c r="J24" s="157"/>
      <c r="K24" s="157"/>
      <c r="L24" s="157"/>
      <c r="R24" s="84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5" t="s">
        <v>111</v>
      </c>
      <c r="M27" s="152">
        <f>$N$88</f>
        <v>0</v>
      </c>
      <c r="N27" s="152"/>
      <c r="O27" s="152"/>
      <c r="P27" s="152"/>
      <c r="R27" s="23"/>
    </row>
    <row r="28" spans="2:18" s="9" customFormat="1" ht="15" customHeight="1">
      <c r="B28" s="22"/>
      <c r="D28" s="21" t="s">
        <v>112</v>
      </c>
      <c r="M28" s="152">
        <f>$N$99</f>
        <v>0</v>
      </c>
      <c r="N28" s="152"/>
      <c r="O28" s="152"/>
      <c r="P28" s="15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6" t="s">
        <v>34</v>
      </c>
      <c r="M30" s="174">
        <f>ROUND($M$27+$M$28,2)</f>
        <v>0</v>
      </c>
      <c r="N30" s="174"/>
      <c r="O30" s="174"/>
      <c r="P30" s="174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35</v>
      </c>
      <c r="E32" s="27" t="s">
        <v>36</v>
      </c>
      <c r="F32" s="87">
        <v>0.2</v>
      </c>
      <c r="G32" s="88" t="s">
        <v>37</v>
      </c>
      <c r="H32" s="173">
        <f>ROUND((SUM($BE$99:$BE$103)+SUM($BE$121:$BE$172)),2)</f>
        <v>0</v>
      </c>
      <c r="I32" s="173"/>
      <c r="J32" s="173"/>
      <c r="M32" s="173">
        <f>ROUND(ROUND((SUM($BE$99:$BE$103)+SUM($BE$121:$BE$172)),2)*$F$32,2)</f>
        <v>0</v>
      </c>
      <c r="N32" s="173"/>
      <c r="O32" s="173"/>
      <c r="P32" s="173"/>
      <c r="R32" s="23"/>
    </row>
    <row r="33" spans="2:18" s="9" customFormat="1" ht="15" customHeight="1">
      <c r="B33" s="22"/>
      <c r="E33" s="27" t="s">
        <v>38</v>
      </c>
      <c r="F33" s="87">
        <v>0.2</v>
      </c>
      <c r="G33" s="88" t="s">
        <v>37</v>
      </c>
      <c r="H33" s="173">
        <f>ROUND((SUM($BF$99:$BF$103)+SUM($BF$121:$BF$172)),2)</f>
        <v>0</v>
      </c>
      <c r="I33" s="173"/>
      <c r="J33" s="173"/>
      <c r="M33" s="173">
        <f>ROUND(ROUND((SUM($BF$99:$BF$103)+SUM($BF$121:$BF$172)),2)*$F$33,2)</f>
        <v>0</v>
      </c>
      <c r="N33" s="173"/>
      <c r="O33" s="173"/>
      <c r="P33" s="173"/>
      <c r="R33" s="23"/>
    </row>
    <row r="34" spans="2:18" s="9" customFormat="1" ht="15" customHeight="1" hidden="1">
      <c r="B34" s="22"/>
      <c r="E34" s="27" t="s">
        <v>39</v>
      </c>
      <c r="F34" s="87">
        <v>0.2</v>
      </c>
      <c r="G34" s="88" t="s">
        <v>37</v>
      </c>
      <c r="H34" s="173">
        <f>ROUND((SUM($BG$99:$BG$103)+SUM($BG$121:$BG$172)),2)</f>
        <v>0</v>
      </c>
      <c r="I34" s="173"/>
      <c r="J34" s="173"/>
      <c r="M34" s="173">
        <v>0</v>
      </c>
      <c r="N34" s="173"/>
      <c r="O34" s="173"/>
      <c r="P34" s="173"/>
      <c r="R34" s="23"/>
    </row>
    <row r="35" spans="2:18" s="9" customFormat="1" ht="15" customHeight="1" hidden="1">
      <c r="B35" s="22"/>
      <c r="E35" s="27" t="s">
        <v>40</v>
      </c>
      <c r="F35" s="87">
        <v>0.2</v>
      </c>
      <c r="G35" s="88" t="s">
        <v>37</v>
      </c>
      <c r="H35" s="173">
        <f>ROUND((SUM($BH$99:$BH$103)+SUM($BH$121:$BH$172)),2)</f>
        <v>0</v>
      </c>
      <c r="I35" s="173"/>
      <c r="J35" s="173"/>
      <c r="M35" s="173">
        <v>0</v>
      </c>
      <c r="N35" s="173"/>
      <c r="O35" s="173"/>
      <c r="P35" s="173"/>
      <c r="R35" s="23"/>
    </row>
    <row r="36" spans="2:18" s="9" customFormat="1" ht="15" customHeight="1" hidden="1">
      <c r="B36" s="22"/>
      <c r="E36" s="27" t="s">
        <v>41</v>
      </c>
      <c r="F36" s="87">
        <v>0</v>
      </c>
      <c r="G36" s="88" t="s">
        <v>37</v>
      </c>
      <c r="H36" s="173">
        <f>ROUND((SUM($BI$99:$BI$103)+SUM($BI$121:$BI$172)),2)</f>
        <v>0</v>
      </c>
      <c r="I36" s="173"/>
      <c r="J36" s="173"/>
      <c r="M36" s="173">
        <v>0</v>
      </c>
      <c r="N36" s="173"/>
      <c r="O36" s="173"/>
      <c r="P36" s="173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42</v>
      </c>
      <c r="E38" s="32"/>
      <c r="F38" s="32"/>
      <c r="G38" s="89" t="s">
        <v>43</v>
      </c>
      <c r="H38" s="33" t="s">
        <v>44</v>
      </c>
      <c r="I38" s="32"/>
      <c r="J38" s="32"/>
      <c r="K38" s="32"/>
      <c r="L38" s="145">
        <f>SUM($M$30:$M$36)</f>
        <v>0</v>
      </c>
      <c r="M38" s="145"/>
      <c r="N38" s="145"/>
      <c r="O38" s="145"/>
      <c r="P38" s="1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45</v>
      </c>
      <c r="E50" s="35"/>
      <c r="F50" s="35"/>
      <c r="G50" s="35"/>
      <c r="H50" s="36"/>
      <c r="J50" s="34" t="s">
        <v>46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47</v>
      </c>
      <c r="E59" s="40"/>
      <c r="F59" s="40"/>
      <c r="G59" s="41" t="s">
        <v>48</v>
      </c>
      <c r="H59" s="42"/>
      <c r="J59" s="39" t="s">
        <v>47</v>
      </c>
      <c r="K59" s="40"/>
      <c r="L59" s="40"/>
      <c r="M59" s="40"/>
      <c r="N59" s="41" t="s">
        <v>48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49</v>
      </c>
      <c r="E61" s="35"/>
      <c r="F61" s="35"/>
      <c r="G61" s="35"/>
      <c r="H61" s="36"/>
      <c r="J61" s="34" t="s">
        <v>50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47</v>
      </c>
      <c r="E70" s="40"/>
      <c r="F70" s="40"/>
      <c r="G70" s="41" t="s">
        <v>48</v>
      </c>
      <c r="H70" s="42"/>
      <c r="J70" s="39" t="s">
        <v>47</v>
      </c>
      <c r="K70" s="40"/>
      <c r="L70" s="40"/>
      <c r="M70" s="40"/>
      <c r="N70" s="41" t="s">
        <v>48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46" t="s">
        <v>974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170" t="str">
        <f>$F$6</f>
        <v>Obnova kultúrneho domu Prašník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3"/>
    </row>
    <row r="79" spans="2:18" s="9" customFormat="1" ht="37.5" customHeight="1">
      <c r="B79" s="22"/>
      <c r="C79" s="51" t="s">
        <v>109</v>
      </c>
      <c r="F79" s="147" t="str">
        <f>$F$7</f>
        <v>1 - Výmena okien a dverí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19</v>
      </c>
      <c r="F81" s="19" t="str">
        <f>$F$9</f>
        <v>Obec Prašník</v>
      </c>
      <c r="K81" s="18" t="s">
        <v>21</v>
      </c>
      <c r="M81" s="165">
        <f>IF($O$9="","",$O$9)</f>
        <v>42228</v>
      </c>
      <c r="N81" s="165"/>
      <c r="O81" s="165"/>
      <c r="P81" s="165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22</v>
      </c>
      <c r="F83" s="19" t="str">
        <f>$E$12</f>
        <v>Obec Prašník</v>
      </c>
      <c r="K83" s="18" t="s">
        <v>27</v>
      </c>
      <c r="M83" s="148" t="str">
        <f>$E$18</f>
        <v>Ing. Michal Štoder</v>
      </c>
      <c r="N83" s="148"/>
      <c r="O83" s="148"/>
      <c r="P83" s="148"/>
      <c r="Q83" s="148"/>
      <c r="R83" s="23"/>
    </row>
    <row r="84" spans="2:18" s="9" customFormat="1" ht="15" customHeight="1">
      <c r="B84" s="22"/>
      <c r="C84" s="18" t="s">
        <v>25</v>
      </c>
      <c r="F84" s="19" t="str">
        <f>IF($E$15="","",$E$15)</f>
        <v> </v>
      </c>
      <c r="K84" s="18" t="s">
        <v>30</v>
      </c>
      <c r="M84" s="148" t="str">
        <f>$E$21</f>
        <v> </v>
      </c>
      <c r="N84" s="148"/>
      <c r="O84" s="148"/>
      <c r="P84" s="148"/>
      <c r="Q84" s="148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72" t="s">
        <v>113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72" t="s">
        <v>114</v>
      </c>
      <c r="O86" s="172"/>
      <c r="P86" s="172"/>
      <c r="Q86" s="17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115</v>
      </c>
      <c r="N88" s="137">
        <f>$N$121</f>
        <v>0</v>
      </c>
      <c r="O88" s="137"/>
      <c r="P88" s="137"/>
      <c r="Q88" s="137"/>
      <c r="R88" s="23"/>
      <c r="AU88" s="9" t="s">
        <v>116</v>
      </c>
    </row>
    <row r="89" spans="2:18" s="90" customFormat="1" ht="25.5" customHeight="1">
      <c r="B89" s="91"/>
      <c r="D89" s="92" t="s">
        <v>117</v>
      </c>
      <c r="N89" s="171">
        <f>$N$122</f>
        <v>0</v>
      </c>
      <c r="O89" s="171"/>
      <c r="P89" s="171"/>
      <c r="Q89" s="171"/>
      <c r="R89" s="93"/>
    </row>
    <row r="90" spans="2:18" s="85" customFormat="1" ht="21" customHeight="1">
      <c r="B90" s="94"/>
      <c r="D90" s="95" t="s">
        <v>118</v>
      </c>
      <c r="N90" s="169">
        <f>$N$123</f>
        <v>0</v>
      </c>
      <c r="O90" s="169"/>
      <c r="P90" s="169"/>
      <c r="Q90" s="169"/>
      <c r="R90" s="96"/>
    </row>
    <row r="91" spans="2:18" s="85" customFormat="1" ht="21" customHeight="1">
      <c r="B91" s="94"/>
      <c r="D91" s="95" t="s">
        <v>119</v>
      </c>
      <c r="N91" s="169">
        <f>$N$125</f>
        <v>0</v>
      </c>
      <c r="O91" s="169"/>
      <c r="P91" s="169"/>
      <c r="Q91" s="169"/>
      <c r="R91" s="96"/>
    </row>
    <row r="92" spans="2:18" s="85" customFormat="1" ht="21" customHeight="1">
      <c r="B92" s="94"/>
      <c r="D92" s="95" t="s">
        <v>120</v>
      </c>
      <c r="N92" s="169">
        <f>$N$137</f>
        <v>0</v>
      </c>
      <c r="O92" s="169"/>
      <c r="P92" s="169"/>
      <c r="Q92" s="169"/>
      <c r="R92" s="96"/>
    </row>
    <row r="93" spans="2:18" s="90" customFormat="1" ht="25.5" customHeight="1">
      <c r="B93" s="91"/>
      <c r="D93" s="92" t="s">
        <v>121</v>
      </c>
      <c r="N93" s="171">
        <f>$N$139</f>
        <v>0</v>
      </c>
      <c r="O93" s="171"/>
      <c r="P93" s="171"/>
      <c r="Q93" s="171"/>
      <c r="R93" s="93"/>
    </row>
    <row r="94" spans="2:18" s="85" customFormat="1" ht="21" customHeight="1">
      <c r="B94" s="94"/>
      <c r="D94" s="95" t="s">
        <v>122</v>
      </c>
      <c r="N94" s="169">
        <f>$N$140</f>
        <v>0</v>
      </c>
      <c r="O94" s="169"/>
      <c r="P94" s="169"/>
      <c r="Q94" s="169"/>
      <c r="R94" s="96"/>
    </row>
    <row r="95" spans="2:18" s="85" customFormat="1" ht="21" customHeight="1">
      <c r="B95" s="94"/>
      <c r="D95" s="95" t="s">
        <v>123</v>
      </c>
      <c r="N95" s="169">
        <f>$N$144</f>
        <v>0</v>
      </c>
      <c r="O95" s="169"/>
      <c r="P95" s="169"/>
      <c r="Q95" s="169"/>
      <c r="R95" s="96"/>
    </row>
    <row r="96" spans="2:18" s="85" customFormat="1" ht="21" customHeight="1">
      <c r="B96" s="94"/>
      <c r="D96" s="95" t="s">
        <v>124</v>
      </c>
      <c r="N96" s="169">
        <f>$N$165</f>
        <v>0</v>
      </c>
      <c r="O96" s="169"/>
      <c r="P96" s="169"/>
      <c r="Q96" s="169"/>
      <c r="R96" s="96"/>
    </row>
    <row r="97" spans="2:18" s="85" customFormat="1" ht="21" customHeight="1">
      <c r="B97" s="94"/>
      <c r="D97" s="95" t="s">
        <v>125</v>
      </c>
      <c r="N97" s="169">
        <f>$N$169</f>
        <v>0</v>
      </c>
      <c r="O97" s="169"/>
      <c r="P97" s="169"/>
      <c r="Q97" s="169"/>
      <c r="R97" s="96"/>
    </row>
    <row r="98" spans="2:18" s="9" customFormat="1" ht="22.5" customHeight="1">
      <c r="B98" s="22"/>
      <c r="R98" s="23"/>
    </row>
    <row r="99" spans="2:21" s="9" customFormat="1" ht="30" customHeight="1">
      <c r="B99" s="22"/>
      <c r="C99" s="62" t="s">
        <v>126</v>
      </c>
      <c r="N99" s="137">
        <f>ROUND($N$100+$N$101+$N$102,2)</f>
        <v>0</v>
      </c>
      <c r="O99" s="137"/>
      <c r="P99" s="137"/>
      <c r="Q99" s="137"/>
      <c r="R99" s="23"/>
      <c r="T99" s="97"/>
      <c r="U99" s="98" t="s">
        <v>35</v>
      </c>
    </row>
    <row r="100" spans="2:62" s="9" customFormat="1" ht="18.75" customHeight="1">
      <c r="B100" s="22"/>
      <c r="D100" s="168" t="s">
        <v>127</v>
      </c>
      <c r="E100" s="168"/>
      <c r="F100" s="168"/>
      <c r="G100" s="168"/>
      <c r="H100" s="168"/>
      <c r="N100" s="169">
        <v>0</v>
      </c>
      <c r="O100" s="169"/>
      <c r="P100" s="169"/>
      <c r="Q100" s="169"/>
      <c r="R100" s="23"/>
      <c r="T100" s="99"/>
      <c r="U100" s="100" t="s">
        <v>38</v>
      </c>
      <c r="AY100" s="9" t="s">
        <v>128</v>
      </c>
      <c r="BE100" s="101">
        <f>IF($U$100="základná",$N$100,0)</f>
        <v>0</v>
      </c>
      <c r="BF100" s="101">
        <f>IF($U$100="znížená",$N$100,0)</f>
        <v>0</v>
      </c>
      <c r="BG100" s="101">
        <f>IF($U$100="zákl. prenesená",$N$100,0)</f>
        <v>0</v>
      </c>
      <c r="BH100" s="101">
        <f>IF($U$100="zníž. prenesená",$N$100,0)</f>
        <v>0</v>
      </c>
      <c r="BI100" s="101">
        <f>IF($U$100="nulová",$N$100,0)</f>
        <v>0</v>
      </c>
      <c r="BJ100" s="9" t="s">
        <v>129</v>
      </c>
    </row>
    <row r="101" spans="2:62" s="9" customFormat="1" ht="18.75" customHeight="1">
      <c r="B101" s="22"/>
      <c r="D101" s="168" t="s">
        <v>130</v>
      </c>
      <c r="E101" s="168"/>
      <c r="F101" s="168"/>
      <c r="G101" s="168"/>
      <c r="H101" s="168"/>
      <c r="N101" s="169">
        <v>0</v>
      </c>
      <c r="O101" s="169"/>
      <c r="P101" s="169"/>
      <c r="Q101" s="169"/>
      <c r="R101" s="23"/>
      <c r="T101" s="99"/>
      <c r="U101" s="100" t="s">
        <v>38</v>
      </c>
      <c r="AY101" s="9" t="s">
        <v>128</v>
      </c>
      <c r="BE101" s="101">
        <f>IF($U$101="základná",$N$101,0)</f>
        <v>0</v>
      </c>
      <c r="BF101" s="101">
        <f>IF($U$101="znížená",$N$101,0)</f>
        <v>0</v>
      </c>
      <c r="BG101" s="101">
        <f>IF($U$101="zákl. prenesená",$N$101,0)</f>
        <v>0</v>
      </c>
      <c r="BH101" s="101">
        <f>IF($U$101="zníž. prenesená",$N$101,0)</f>
        <v>0</v>
      </c>
      <c r="BI101" s="101">
        <f>IF($U$101="nulová",$N$101,0)</f>
        <v>0</v>
      </c>
      <c r="BJ101" s="9" t="s">
        <v>129</v>
      </c>
    </row>
    <row r="102" spans="2:62" s="9" customFormat="1" ht="18.75" customHeight="1">
      <c r="B102" s="22"/>
      <c r="D102" s="95" t="s">
        <v>131</v>
      </c>
      <c r="N102" s="169">
        <v>0</v>
      </c>
      <c r="O102" s="169"/>
      <c r="P102" s="169"/>
      <c r="Q102" s="169"/>
      <c r="R102" s="23"/>
      <c r="T102" s="102"/>
      <c r="U102" s="103" t="s">
        <v>38</v>
      </c>
      <c r="AY102" s="9" t="s">
        <v>132</v>
      </c>
      <c r="BE102" s="101">
        <f>IF($U$102="základná",$N$102,0)</f>
        <v>0</v>
      </c>
      <c r="BF102" s="101">
        <f>IF($U$102="znížená",$N$102,0)</f>
        <v>0</v>
      </c>
      <c r="BG102" s="101">
        <f>IF($U$102="zákl. prenesená",$N$102,0)</f>
        <v>0</v>
      </c>
      <c r="BH102" s="101">
        <f>IF($U$102="zníž. prenesená",$N$102,0)</f>
        <v>0</v>
      </c>
      <c r="BI102" s="101">
        <f>IF($U$102="nulová",$N$102,0)</f>
        <v>0</v>
      </c>
      <c r="BJ102" s="9" t="s">
        <v>129</v>
      </c>
    </row>
    <row r="103" spans="2:18" s="9" customFormat="1" ht="14.25" customHeight="1">
      <c r="B103" s="22"/>
      <c r="R103" s="23"/>
    </row>
    <row r="104" spans="2:18" s="9" customFormat="1" ht="30" customHeight="1">
      <c r="B104" s="22"/>
      <c r="C104" s="80" t="s">
        <v>103</v>
      </c>
      <c r="D104" s="30"/>
      <c r="E104" s="30"/>
      <c r="F104" s="30"/>
      <c r="G104" s="30"/>
      <c r="H104" s="30"/>
      <c r="I104" s="30"/>
      <c r="J104" s="30"/>
      <c r="K104" s="30"/>
      <c r="L104" s="138">
        <f>ROUND(SUM($N$88+$N$99),2)</f>
        <v>0</v>
      </c>
      <c r="M104" s="138"/>
      <c r="N104" s="138"/>
      <c r="O104" s="138"/>
      <c r="P104" s="138"/>
      <c r="Q104" s="138"/>
      <c r="R104" s="23"/>
    </row>
    <row r="105" spans="2:18" s="9" customFormat="1" ht="7.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5"/>
    </row>
    <row r="109" spans="2:18" s="9" customFormat="1" ht="7.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spans="2:18" s="9" customFormat="1" ht="37.5" customHeight="1">
      <c r="B110" s="22"/>
      <c r="C110" s="146" t="s">
        <v>975</v>
      </c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23"/>
    </row>
    <row r="111" spans="2:18" s="9" customFormat="1" ht="7.5" customHeight="1">
      <c r="B111" s="22"/>
      <c r="R111" s="23"/>
    </row>
    <row r="112" spans="2:18" s="9" customFormat="1" ht="30.75" customHeight="1">
      <c r="B112" s="22"/>
      <c r="C112" s="18" t="s">
        <v>15</v>
      </c>
      <c r="F112" s="170" t="str">
        <f>$F$6</f>
        <v>Obnova kultúrneho domu Prašník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R112" s="23"/>
    </row>
    <row r="113" spans="2:18" s="9" customFormat="1" ht="37.5" customHeight="1">
      <c r="B113" s="22"/>
      <c r="C113" s="51" t="s">
        <v>109</v>
      </c>
      <c r="F113" s="147" t="str">
        <f>$F$7</f>
        <v>1 - Výmena okien a dverí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R113" s="23"/>
    </row>
    <row r="114" spans="2:18" s="9" customFormat="1" ht="7.5" customHeight="1">
      <c r="B114" s="22"/>
      <c r="R114" s="23"/>
    </row>
    <row r="115" spans="2:18" s="9" customFormat="1" ht="18.75" customHeight="1">
      <c r="B115" s="22"/>
      <c r="C115" s="18" t="s">
        <v>19</v>
      </c>
      <c r="F115" s="19" t="str">
        <f>$F$9</f>
        <v>Obec Prašník</v>
      </c>
      <c r="K115" s="18" t="s">
        <v>21</v>
      </c>
      <c r="M115" s="165">
        <f>IF($O$9="","",$O$9)</f>
        <v>42228</v>
      </c>
      <c r="N115" s="165"/>
      <c r="O115" s="165"/>
      <c r="P115" s="165"/>
      <c r="R115" s="23"/>
    </row>
    <row r="116" spans="2:18" s="9" customFormat="1" ht="7.5" customHeight="1">
      <c r="B116" s="22"/>
      <c r="R116" s="23"/>
    </row>
    <row r="117" spans="2:18" s="9" customFormat="1" ht="15.75" customHeight="1">
      <c r="B117" s="22"/>
      <c r="C117" s="18" t="s">
        <v>22</v>
      </c>
      <c r="F117" s="19" t="str">
        <f>$E$12</f>
        <v>Obec Prašník</v>
      </c>
      <c r="K117" s="18" t="s">
        <v>27</v>
      </c>
      <c r="M117" s="148" t="str">
        <f>$E$18</f>
        <v>Ing. Michal Štoder</v>
      </c>
      <c r="N117" s="148"/>
      <c r="O117" s="148"/>
      <c r="P117" s="148"/>
      <c r="Q117" s="148"/>
      <c r="R117" s="23"/>
    </row>
    <row r="118" spans="2:18" s="9" customFormat="1" ht="15" customHeight="1">
      <c r="B118" s="22"/>
      <c r="C118" s="18" t="s">
        <v>25</v>
      </c>
      <c r="F118" s="19" t="str">
        <f>IF($E$15="","",$E$15)</f>
        <v> </v>
      </c>
      <c r="K118" s="18" t="s">
        <v>30</v>
      </c>
      <c r="M118" s="148" t="str">
        <f>$E$21</f>
        <v> </v>
      </c>
      <c r="N118" s="148"/>
      <c r="O118" s="148"/>
      <c r="P118" s="148"/>
      <c r="Q118" s="148"/>
      <c r="R118" s="23"/>
    </row>
    <row r="119" spans="2:18" s="9" customFormat="1" ht="11.25" customHeight="1">
      <c r="B119" s="22"/>
      <c r="R119" s="23"/>
    </row>
    <row r="120" spans="2:27" s="104" customFormat="1" ht="30" customHeight="1">
      <c r="B120" s="105"/>
      <c r="C120" s="106" t="s">
        <v>133</v>
      </c>
      <c r="D120" s="107" t="s">
        <v>134</v>
      </c>
      <c r="E120" s="107" t="s">
        <v>53</v>
      </c>
      <c r="F120" s="166" t="s">
        <v>135</v>
      </c>
      <c r="G120" s="166"/>
      <c r="H120" s="166"/>
      <c r="I120" s="166"/>
      <c r="J120" s="107" t="s">
        <v>136</v>
      </c>
      <c r="K120" s="107" t="s">
        <v>137</v>
      </c>
      <c r="L120" s="166" t="s">
        <v>138</v>
      </c>
      <c r="M120" s="166"/>
      <c r="N120" s="167" t="s">
        <v>139</v>
      </c>
      <c r="O120" s="167"/>
      <c r="P120" s="167"/>
      <c r="Q120" s="167"/>
      <c r="R120" s="108"/>
      <c r="T120" s="57" t="s">
        <v>140</v>
      </c>
      <c r="U120" s="58" t="s">
        <v>35</v>
      </c>
      <c r="V120" s="58" t="s">
        <v>141</v>
      </c>
      <c r="W120" s="58" t="s">
        <v>142</v>
      </c>
      <c r="X120" s="58" t="s">
        <v>143</v>
      </c>
      <c r="Y120" s="58" t="s">
        <v>144</v>
      </c>
      <c r="Z120" s="58" t="s">
        <v>145</v>
      </c>
      <c r="AA120" s="59" t="s">
        <v>146</v>
      </c>
    </row>
    <row r="121" spans="2:63" s="9" customFormat="1" ht="30" customHeight="1">
      <c r="B121" s="22"/>
      <c r="C121" s="62" t="s">
        <v>111</v>
      </c>
      <c r="N121" s="164">
        <f>$BK$121</f>
        <v>0</v>
      </c>
      <c r="O121" s="164"/>
      <c r="P121" s="164"/>
      <c r="Q121" s="164"/>
      <c r="R121" s="23"/>
      <c r="T121" s="61"/>
      <c r="U121" s="35"/>
      <c r="V121" s="35"/>
      <c r="W121" s="109">
        <f>$W$122+$W$139</f>
        <v>156.988529</v>
      </c>
      <c r="X121" s="35"/>
      <c r="Y121" s="109">
        <f>$Y$122+$Y$139</f>
        <v>7.72883068</v>
      </c>
      <c r="Z121" s="35"/>
      <c r="AA121" s="110">
        <f>$AA$122+$AA$139</f>
        <v>2.7926650000000004</v>
      </c>
      <c r="AT121" s="9" t="s">
        <v>70</v>
      </c>
      <c r="AU121" s="9" t="s">
        <v>116</v>
      </c>
      <c r="BK121" s="111">
        <f>$BK$122+$BK$139</f>
        <v>0</v>
      </c>
    </row>
    <row r="122" spans="2:63" s="112" customFormat="1" ht="37.5" customHeight="1">
      <c r="B122" s="113"/>
      <c r="D122" s="114" t="s">
        <v>117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63">
        <f>$BK$122</f>
        <v>0</v>
      </c>
      <c r="O122" s="163"/>
      <c r="P122" s="163"/>
      <c r="Q122" s="163"/>
      <c r="R122" s="115"/>
      <c r="T122" s="116"/>
      <c r="W122" s="117">
        <f>$W$123+$W$125+$W$137</f>
        <v>86.49707900000001</v>
      </c>
      <c r="Y122" s="117">
        <f>$Y$123+$Y$125+$Y$137</f>
        <v>5.272404</v>
      </c>
      <c r="AA122" s="118">
        <f>$AA$123+$AA$125+$AA$137</f>
        <v>0</v>
      </c>
      <c r="AR122" s="119" t="s">
        <v>76</v>
      </c>
      <c r="AT122" s="119" t="s">
        <v>70</v>
      </c>
      <c r="AU122" s="119" t="s">
        <v>71</v>
      </c>
      <c r="AY122" s="119" t="s">
        <v>147</v>
      </c>
      <c r="BK122" s="120">
        <f>$BK$123+$BK$125+$BK$137</f>
        <v>0</v>
      </c>
    </row>
    <row r="123" spans="2:63" s="112" customFormat="1" ht="21" customHeight="1">
      <c r="B123" s="113"/>
      <c r="D123" s="121" t="s">
        <v>118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160">
        <f>$BK$123</f>
        <v>0</v>
      </c>
      <c r="O123" s="160"/>
      <c r="P123" s="160"/>
      <c r="Q123" s="160"/>
      <c r="R123" s="115"/>
      <c r="T123" s="116"/>
      <c r="W123" s="117">
        <f>$W$124</f>
        <v>43.685460000000006</v>
      </c>
      <c r="Y123" s="117">
        <f>$Y$124</f>
        <v>2.0507760000000004</v>
      </c>
      <c r="AA123" s="118">
        <f>$AA$124</f>
        <v>0</v>
      </c>
      <c r="AR123" s="119" t="s">
        <v>76</v>
      </c>
      <c r="AT123" s="119" t="s">
        <v>70</v>
      </c>
      <c r="AU123" s="119" t="s">
        <v>76</v>
      </c>
      <c r="AY123" s="119" t="s">
        <v>147</v>
      </c>
      <c r="BK123" s="120">
        <f>$BK$124</f>
        <v>0</v>
      </c>
    </row>
    <row r="124" spans="2:65" s="9" customFormat="1" ht="27" customHeight="1">
      <c r="B124" s="22"/>
      <c r="C124" s="122" t="s">
        <v>76</v>
      </c>
      <c r="D124" s="122" t="s">
        <v>148</v>
      </c>
      <c r="E124" s="123" t="s">
        <v>149</v>
      </c>
      <c r="F124" s="158" t="s">
        <v>150</v>
      </c>
      <c r="G124" s="158"/>
      <c r="H124" s="158"/>
      <c r="I124" s="158"/>
      <c r="J124" s="124" t="s">
        <v>151</v>
      </c>
      <c r="K124" s="125">
        <v>54.6</v>
      </c>
      <c r="L124" s="159"/>
      <c r="M124" s="159"/>
      <c r="N124" s="159">
        <f>ROUND($L$124*$K$124,2)</f>
        <v>0</v>
      </c>
      <c r="O124" s="159"/>
      <c r="P124" s="159"/>
      <c r="Q124" s="159"/>
      <c r="R124" s="23"/>
      <c r="T124" s="126"/>
      <c r="U124" s="28" t="s">
        <v>38</v>
      </c>
      <c r="V124" s="127">
        <v>0.8001</v>
      </c>
      <c r="W124" s="127">
        <f>$V$124*$K$124</f>
        <v>43.685460000000006</v>
      </c>
      <c r="X124" s="127">
        <v>0.03756</v>
      </c>
      <c r="Y124" s="127">
        <f>$X$124*$K$124</f>
        <v>2.0507760000000004</v>
      </c>
      <c r="Z124" s="127">
        <v>0</v>
      </c>
      <c r="AA124" s="128">
        <f>$Z$124*$K$124</f>
        <v>0</v>
      </c>
      <c r="AR124" s="9" t="s">
        <v>152</v>
      </c>
      <c r="AT124" s="9" t="s">
        <v>148</v>
      </c>
      <c r="AU124" s="9" t="s">
        <v>129</v>
      </c>
      <c r="AY124" s="9" t="s">
        <v>147</v>
      </c>
      <c r="BE124" s="101">
        <f>IF($U$124="základná",$N$124,0)</f>
        <v>0</v>
      </c>
      <c r="BF124" s="101">
        <f>IF($U$124="znížená",$N$124,0)</f>
        <v>0</v>
      </c>
      <c r="BG124" s="101">
        <f>IF($U$124="zákl. prenesená",$N$124,0)</f>
        <v>0</v>
      </c>
      <c r="BH124" s="101">
        <f>IF($U$124="zníž. prenesená",$N$124,0)</f>
        <v>0</v>
      </c>
      <c r="BI124" s="101">
        <f>IF($U$124="nulová",$N$124,0)</f>
        <v>0</v>
      </c>
      <c r="BJ124" s="9" t="s">
        <v>129</v>
      </c>
      <c r="BK124" s="101">
        <f>ROUND($L$124*$K$124,2)</f>
        <v>0</v>
      </c>
      <c r="BL124" s="9" t="s">
        <v>152</v>
      </c>
      <c r="BM124" s="9" t="s">
        <v>153</v>
      </c>
    </row>
    <row r="125" spans="2:63" s="112" customFormat="1" ht="30.75" customHeight="1">
      <c r="B125" s="113"/>
      <c r="D125" s="121" t="s">
        <v>119</v>
      </c>
      <c r="E125" s="121"/>
      <c r="F125" s="121"/>
      <c r="G125" s="121"/>
      <c r="H125" s="121"/>
      <c r="I125" s="121"/>
      <c r="J125" s="121"/>
      <c r="K125" s="121"/>
      <c r="L125" s="121"/>
      <c r="M125" s="121"/>
      <c r="N125" s="160">
        <f>$BK$125</f>
        <v>0</v>
      </c>
      <c r="O125" s="160"/>
      <c r="P125" s="160"/>
      <c r="Q125" s="160"/>
      <c r="R125" s="115"/>
      <c r="T125" s="116"/>
      <c r="W125" s="117">
        <f>SUM($W$126:$W$136)</f>
        <v>41.077131</v>
      </c>
      <c r="Y125" s="117">
        <f>SUM($Y$126:$Y$136)</f>
        <v>3.221628</v>
      </c>
      <c r="AA125" s="118">
        <f>SUM($AA$126:$AA$136)</f>
        <v>0</v>
      </c>
      <c r="AR125" s="119" t="s">
        <v>76</v>
      </c>
      <c r="AT125" s="119" t="s">
        <v>70</v>
      </c>
      <c r="AU125" s="119" t="s">
        <v>76</v>
      </c>
      <c r="AY125" s="119" t="s">
        <v>147</v>
      </c>
      <c r="BK125" s="120">
        <f>SUM($BK$126:$BK$136)</f>
        <v>0</v>
      </c>
    </row>
    <row r="126" spans="2:65" s="9" customFormat="1" ht="39" customHeight="1">
      <c r="B126" s="22"/>
      <c r="C126" s="122" t="s">
        <v>129</v>
      </c>
      <c r="D126" s="122" t="s">
        <v>148</v>
      </c>
      <c r="E126" s="123" t="s">
        <v>154</v>
      </c>
      <c r="F126" s="158" t="s">
        <v>155</v>
      </c>
      <c r="G126" s="158"/>
      <c r="H126" s="158"/>
      <c r="I126" s="158"/>
      <c r="J126" s="124" t="s">
        <v>151</v>
      </c>
      <c r="K126" s="125">
        <v>53.55</v>
      </c>
      <c r="L126" s="159"/>
      <c r="M126" s="159"/>
      <c r="N126" s="159">
        <f>ROUND($L$126*$K$126,2)</f>
        <v>0</v>
      </c>
      <c r="O126" s="159"/>
      <c r="P126" s="159"/>
      <c r="Q126" s="159"/>
      <c r="R126" s="23"/>
      <c r="T126" s="126"/>
      <c r="U126" s="28" t="s">
        <v>38</v>
      </c>
      <c r="V126" s="127">
        <v>0.132</v>
      </c>
      <c r="W126" s="127">
        <f>$V$126*$K$126</f>
        <v>7.0686</v>
      </c>
      <c r="X126" s="127">
        <v>0.02572</v>
      </c>
      <c r="Y126" s="127">
        <f>$X$126*$K$126</f>
        <v>1.377306</v>
      </c>
      <c r="Z126" s="127">
        <v>0</v>
      </c>
      <c r="AA126" s="128">
        <f>$Z$126*$K$126</f>
        <v>0</v>
      </c>
      <c r="AR126" s="9" t="s">
        <v>152</v>
      </c>
      <c r="AT126" s="9" t="s">
        <v>148</v>
      </c>
      <c r="AU126" s="9" t="s">
        <v>129</v>
      </c>
      <c r="AY126" s="9" t="s">
        <v>147</v>
      </c>
      <c r="BE126" s="101">
        <f>IF($U$126="základná",$N$126,0)</f>
        <v>0</v>
      </c>
      <c r="BF126" s="101">
        <f>IF($U$126="znížená",$N$126,0)</f>
        <v>0</v>
      </c>
      <c r="BG126" s="101">
        <f>IF($U$126="zákl. prenesená",$N$126,0)</f>
        <v>0</v>
      </c>
      <c r="BH126" s="101">
        <f>IF($U$126="zníž. prenesená",$N$126,0)</f>
        <v>0</v>
      </c>
      <c r="BI126" s="101">
        <f>IF($U$126="nulová",$N$126,0)</f>
        <v>0</v>
      </c>
      <c r="BJ126" s="9" t="s">
        <v>129</v>
      </c>
      <c r="BK126" s="101">
        <f>ROUND($L$126*$K$126,2)</f>
        <v>0</v>
      </c>
      <c r="BL126" s="9" t="s">
        <v>152</v>
      </c>
      <c r="BM126" s="9" t="s">
        <v>156</v>
      </c>
    </row>
    <row r="127" spans="2:65" s="9" customFormat="1" ht="39" customHeight="1">
      <c r="B127" s="22"/>
      <c r="C127" s="122" t="s">
        <v>157</v>
      </c>
      <c r="D127" s="122" t="s">
        <v>148</v>
      </c>
      <c r="E127" s="123" t="s">
        <v>158</v>
      </c>
      <c r="F127" s="158" t="s">
        <v>159</v>
      </c>
      <c r="G127" s="158"/>
      <c r="H127" s="158"/>
      <c r="I127" s="158"/>
      <c r="J127" s="124" t="s">
        <v>151</v>
      </c>
      <c r="K127" s="125">
        <v>53.55</v>
      </c>
      <c r="L127" s="159"/>
      <c r="M127" s="159"/>
      <c r="N127" s="159">
        <f>ROUND($L$127*$K$127,2)</f>
        <v>0</v>
      </c>
      <c r="O127" s="159"/>
      <c r="P127" s="159"/>
      <c r="Q127" s="159"/>
      <c r="R127" s="23"/>
      <c r="T127" s="126"/>
      <c r="U127" s="28" t="s">
        <v>38</v>
      </c>
      <c r="V127" s="127">
        <v>0.006</v>
      </c>
      <c r="W127" s="127">
        <f>$V$127*$K$127</f>
        <v>0.3213</v>
      </c>
      <c r="X127" s="127">
        <v>0</v>
      </c>
      <c r="Y127" s="127">
        <f>$X$127*$K$127</f>
        <v>0</v>
      </c>
      <c r="Z127" s="127">
        <v>0</v>
      </c>
      <c r="AA127" s="128">
        <f>$Z$127*$K$127</f>
        <v>0</v>
      </c>
      <c r="AR127" s="9" t="s">
        <v>152</v>
      </c>
      <c r="AT127" s="9" t="s">
        <v>148</v>
      </c>
      <c r="AU127" s="9" t="s">
        <v>129</v>
      </c>
      <c r="AY127" s="9" t="s">
        <v>147</v>
      </c>
      <c r="BE127" s="101">
        <f>IF($U$127="základná",$N$127,0)</f>
        <v>0</v>
      </c>
      <c r="BF127" s="101">
        <f>IF($U$127="znížená",$N$127,0)</f>
        <v>0</v>
      </c>
      <c r="BG127" s="101">
        <f>IF($U$127="zákl. prenesená",$N$127,0)</f>
        <v>0</v>
      </c>
      <c r="BH127" s="101">
        <f>IF($U$127="zníž. prenesená",$N$127,0)</f>
        <v>0</v>
      </c>
      <c r="BI127" s="101">
        <f>IF($U$127="nulová",$N$127,0)</f>
        <v>0</v>
      </c>
      <c r="BJ127" s="9" t="s">
        <v>129</v>
      </c>
      <c r="BK127" s="101">
        <f>ROUND($L$127*$K$127,2)</f>
        <v>0</v>
      </c>
      <c r="BL127" s="9" t="s">
        <v>152</v>
      </c>
      <c r="BM127" s="9" t="s">
        <v>160</v>
      </c>
    </row>
    <row r="128" spans="2:65" s="9" customFormat="1" ht="39" customHeight="1">
      <c r="B128" s="22"/>
      <c r="C128" s="122" t="s">
        <v>152</v>
      </c>
      <c r="D128" s="122" t="s">
        <v>148</v>
      </c>
      <c r="E128" s="123" t="s">
        <v>161</v>
      </c>
      <c r="F128" s="158" t="s">
        <v>162</v>
      </c>
      <c r="G128" s="158"/>
      <c r="H128" s="158"/>
      <c r="I128" s="158"/>
      <c r="J128" s="124" t="s">
        <v>151</v>
      </c>
      <c r="K128" s="125">
        <v>53.55</v>
      </c>
      <c r="L128" s="159"/>
      <c r="M128" s="159"/>
      <c r="N128" s="159">
        <f>ROUND($L$128*$K$128,2)</f>
        <v>0</v>
      </c>
      <c r="O128" s="159"/>
      <c r="P128" s="159"/>
      <c r="Q128" s="159"/>
      <c r="R128" s="23"/>
      <c r="T128" s="126"/>
      <c r="U128" s="28" t="s">
        <v>38</v>
      </c>
      <c r="V128" s="127">
        <v>0.092</v>
      </c>
      <c r="W128" s="127">
        <f>$V$128*$K$128</f>
        <v>4.9266</v>
      </c>
      <c r="X128" s="127">
        <v>0.02572</v>
      </c>
      <c r="Y128" s="127">
        <f>$X$128*$K$128</f>
        <v>1.377306</v>
      </c>
      <c r="Z128" s="127">
        <v>0</v>
      </c>
      <c r="AA128" s="128">
        <f>$Z$128*$K$128</f>
        <v>0</v>
      </c>
      <c r="AR128" s="9" t="s">
        <v>152</v>
      </c>
      <c r="AT128" s="9" t="s">
        <v>148</v>
      </c>
      <c r="AU128" s="9" t="s">
        <v>129</v>
      </c>
      <c r="AY128" s="9" t="s">
        <v>147</v>
      </c>
      <c r="BE128" s="101">
        <f>IF($U$128="základná",$N$128,0)</f>
        <v>0</v>
      </c>
      <c r="BF128" s="101">
        <f>IF($U$128="znížená",$N$128,0)</f>
        <v>0</v>
      </c>
      <c r="BG128" s="101">
        <f>IF($U$128="zákl. prenesená",$N$128,0)</f>
        <v>0</v>
      </c>
      <c r="BH128" s="101">
        <f>IF($U$128="zníž. prenesená",$N$128,0)</f>
        <v>0</v>
      </c>
      <c r="BI128" s="101">
        <f>IF($U$128="nulová",$N$128,0)</f>
        <v>0</v>
      </c>
      <c r="BJ128" s="9" t="s">
        <v>129</v>
      </c>
      <c r="BK128" s="101">
        <f>ROUND($L$128*$K$128,2)</f>
        <v>0</v>
      </c>
      <c r="BL128" s="9" t="s">
        <v>152</v>
      </c>
      <c r="BM128" s="9" t="s">
        <v>163</v>
      </c>
    </row>
    <row r="129" spans="2:65" s="9" customFormat="1" ht="27" customHeight="1">
      <c r="B129" s="22"/>
      <c r="C129" s="122" t="s">
        <v>164</v>
      </c>
      <c r="D129" s="122" t="s">
        <v>148</v>
      </c>
      <c r="E129" s="123" t="s">
        <v>165</v>
      </c>
      <c r="F129" s="158" t="s">
        <v>166</v>
      </c>
      <c r="G129" s="158"/>
      <c r="H129" s="158"/>
      <c r="I129" s="158"/>
      <c r="J129" s="124" t="s">
        <v>151</v>
      </c>
      <c r="K129" s="125">
        <v>12.8</v>
      </c>
      <c r="L129" s="159"/>
      <c r="M129" s="159"/>
      <c r="N129" s="159">
        <f>ROUND($L$129*$K$129,2)</f>
        <v>0</v>
      </c>
      <c r="O129" s="159"/>
      <c r="P129" s="159"/>
      <c r="Q129" s="159"/>
      <c r="R129" s="23"/>
      <c r="T129" s="126"/>
      <c r="U129" s="28" t="s">
        <v>38</v>
      </c>
      <c r="V129" s="127">
        <v>0.09921</v>
      </c>
      <c r="W129" s="127">
        <f>$V$129*$K$129</f>
        <v>1.2698880000000001</v>
      </c>
      <c r="X129" s="127">
        <v>0.00153</v>
      </c>
      <c r="Y129" s="127">
        <f>$X$129*$K$129</f>
        <v>0.019584</v>
      </c>
      <c r="Z129" s="127">
        <v>0</v>
      </c>
      <c r="AA129" s="128">
        <f>$Z$129*$K$129</f>
        <v>0</v>
      </c>
      <c r="AR129" s="9" t="s">
        <v>152</v>
      </c>
      <c r="AT129" s="9" t="s">
        <v>148</v>
      </c>
      <c r="AU129" s="9" t="s">
        <v>129</v>
      </c>
      <c r="AY129" s="9" t="s">
        <v>147</v>
      </c>
      <c r="BE129" s="101">
        <f>IF($U$129="základná",$N$129,0)</f>
        <v>0</v>
      </c>
      <c r="BF129" s="101">
        <f>IF($U$129="znížená",$N$129,0)</f>
        <v>0</v>
      </c>
      <c r="BG129" s="101">
        <f>IF($U$129="zákl. prenesená",$N$129,0)</f>
        <v>0</v>
      </c>
      <c r="BH129" s="101">
        <f>IF($U$129="zníž. prenesená",$N$129,0)</f>
        <v>0</v>
      </c>
      <c r="BI129" s="101">
        <f>IF($U$129="nulová",$N$129,0)</f>
        <v>0</v>
      </c>
      <c r="BJ129" s="9" t="s">
        <v>129</v>
      </c>
      <c r="BK129" s="101">
        <f>ROUND($L$129*$K$129,2)</f>
        <v>0</v>
      </c>
      <c r="BL129" s="9" t="s">
        <v>152</v>
      </c>
      <c r="BM129" s="9" t="s">
        <v>167</v>
      </c>
    </row>
    <row r="130" spans="2:65" s="9" customFormat="1" ht="27" customHeight="1">
      <c r="B130" s="22"/>
      <c r="C130" s="122" t="s">
        <v>97</v>
      </c>
      <c r="D130" s="122" t="s">
        <v>148</v>
      </c>
      <c r="E130" s="123" t="s">
        <v>168</v>
      </c>
      <c r="F130" s="158" t="s">
        <v>169</v>
      </c>
      <c r="G130" s="158"/>
      <c r="H130" s="158"/>
      <c r="I130" s="158"/>
      <c r="J130" s="124" t="s">
        <v>151</v>
      </c>
      <c r="K130" s="125">
        <v>72.4</v>
      </c>
      <c r="L130" s="159"/>
      <c r="M130" s="159"/>
      <c r="N130" s="159">
        <f>ROUND($L$130*$K$130,2)</f>
        <v>0</v>
      </c>
      <c r="O130" s="159"/>
      <c r="P130" s="159"/>
      <c r="Q130" s="159"/>
      <c r="R130" s="23"/>
      <c r="T130" s="126"/>
      <c r="U130" s="28" t="s">
        <v>38</v>
      </c>
      <c r="V130" s="127">
        <v>0.252</v>
      </c>
      <c r="W130" s="127">
        <f>$V$130*$K$130</f>
        <v>18.2448</v>
      </c>
      <c r="X130" s="127">
        <v>0.00618</v>
      </c>
      <c r="Y130" s="127">
        <f>$X$130*$K$130</f>
        <v>0.447432</v>
      </c>
      <c r="Z130" s="127">
        <v>0</v>
      </c>
      <c r="AA130" s="128">
        <f>$Z$130*$K$130</f>
        <v>0</v>
      </c>
      <c r="AR130" s="9" t="s">
        <v>152</v>
      </c>
      <c r="AT130" s="9" t="s">
        <v>148</v>
      </c>
      <c r="AU130" s="9" t="s">
        <v>129</v>
      </c>
      <c r="AY130" s="9" t="s">
        <v>147</v>
      </c>
      <c r="BE130" s="101">
        <f>IF($U$130="základná",$N$130,0)</f>
        <v>0</v>
      </c>
      <c r="BF130" s="101">
        <f>IF($U$130="znížená",$N$130,0)</f>
        <v>0</v>
      </c>
      <c r="BG130" s="101">
        <f>IF($U$130="zákl. prenesená",$N$130,0)</f>
        <v>0</v>
      </c>
      <c r="BH130" s="101">
        <f>IF($U$130="zníž. prenesená",$N$130,0)</f>
        <v>0</v>
      </c>
      <c r="BI130" s="101">
        <f>IF($U$130="nulová",$N$130,0)</f>
        <v>0</v>
      </c>
      <c r="BJ130" s="9" t="s">
        <v>129</v>
      </c>
      <c r="BK130" s="101">
        <f>ROUND($L$130*$K$130,2)</f>
        <v>0</v>
      </c>
      <c r="BL130" s="9" t="s">
        <v>152</v>
      </c>
      <c r="BM130" s="9" t="s">
        <v>170</v>
      </c>
    </row>
    <row r="131" spans="2:65" s="9" customFormat="1" ht="27" customHeight="1">
      <c r="B131" s="22"/>
      <c r="C131" s="122" t="s">
        <v>171</v>
      </c>
      <c r="D131" s="122" t="s">
        <v>148</v>
      </c>
      <c r="E131" s="123" t="s">
        <v>172</v>
      </c>
      <c r="F131" s="158" t="s">
        <v>173</v>
      </c>
      <c r="G131" s="158"/>
      <c r="H131" s="158"/>
      <c r="I131" s="158"/>
      <c r="J131" s="124" t="s">
        <v>151</v>
      </c>
      <c r="K131" s="125">
        <v>191.4</v>
      </c>
      <c r="L131" s="159"/>
      <c r="M131" s="159"/>
      <c r="N131" s="159">
        <f>ROUND($L$131*$K$131,2)</f>
        <v>0</v>
      </c>
      <c r="O131" s="159"/>
      <c r="P131" s="159"/>
      <c r="Q131" s="159"/>
      <c r="R131" s="23"/>
      <c r="T131" s="126"/>
      <c r="U131" s="28" t="s">
        <v>38</v>
      </c>
      <c r="V131" s="127">
        <v>0.014</v>
      </c>
      <c r="W131" s="127">
        <f>$V$131*$K$131</f>
        <v>2.6796</v>
      </c>
      <c r="X131" s="127">
        <v>0</v>
      </c>
      <c r="Y131" s="127">
        <f>$X$131*$K$131</f>
        <v>0</v>
      </c>
      <c r="Z131" s="127">
        <v>0</v>
      </c>
      <c r="AA131" s="128">
        <f>$Z$131*$K$131</f>
        <v>0</v>
      </c>
      <c r="AR131" s="9" t="s">
        <v>152</v>
      </c>
      <c r="AT131" s="9" t="s">
        <v>148</v>
      </c>
      <c r="AU131" s="9" t="s">
        <v>129</v>
      </c>
      <c r="AY131" s="9" t="s">
        <v>147</v>
      </c>
      <c r="BE131" s="101">
        <f>IF($U$131="základná",$N$131,0)</f>
        <v>0</v>
      </c>
      <c r="BF131" s="101">
        <f>IF($U$131="znížená",$N$131,0)</f>
        <v>0</v>
      </c>
      <c r="BG131" s="101">
        <f>IF($U$131="zákl. prenesená",$N$131,0)</f>
        <v>0</v>
      </c>
      <c r="BH131" s="101">
        <f>IF($U$131="zníž. prenesená",$N$131,0)</f>
        <v>0</v>
      </c>
      <c r="BI131" s="101">
        <f>IF($U$131="nulová",$N$131,0)</f>
        <v>0</v>
      </c>
      <c r="BJ131" s="9" t="s">
        <v>129</v>
      </c>
      <c r="BK131" s="101">
        <f>ROUND($L$131*$K$131,2)</f>
        <v>0</v>
      </c>
      <c r="BL131" s="9" t="s">
        <v>152</v>
      </c>
      <c r="BM131" s="9" t="s">
        <v>174</v>
      </c>
    </row>
    <row r="132" spans="2:65" s="9" customFormat="1" ht="27" customHeight="1">
      <c r="B132" s="22"/>
      <c r="C132" s="122" t="s">
        <v>175</v>
      </c>
      <c r="D132" s="122" t="s">
        <v>148</v>
      </c>
      <c r="E132" s="123" t="s">
        <v>176</v>
      </c>
      <c r="F132" s="158" t="s">
        <v>177</v>
      </c>
      <c r="G132" s="158"/>
      <c r="H132" s="158"/>
      <c r="I132" s="158"/>
      <c r="J132" s="124" t="s">
        <v>178</v>
      </c>
      <c r="K132" s="125">
        <v>2.793</v>
      </c>
      <c r="L132" s="159"/>
      <c r="M132" s="159"/>
      <c r="N132" s="159">
        <f>ROUND($L$132*$K$132,2)</f>
        <v>0</v>
      </c>
      <c r="O132" s="159"/>
      <c r="P132" s="159"/>
      <c r="Q132" s="159"/>
      <c r="R132" s="23"/>
      <c r="T132" s="126"/>
      <c r="U132" s="28" t="s">
        <v>38</v>
      </c>
      <c r="V132" s="127">
        <v>0.598</v>
      </c>
      <c r="W132" s="127">
        <f>$V$132*$K$132</f>
        <v>1.670214</v>
      </c>
      <c r="X132" s="127">
        <v>0</v>
      </c>
      <c r="Y132" s="127">
        <f>$X$132*$K$132</f>
        <v>0</v>
      </c>
      <c r="Z132" s="127">
        <v>0</v>
      </c>
      <c r="AA132" s="128">
        <f>$Z$132*$K$132</f>
        <v>0</v>
      </c>
      <c r="AR132" s="9" t="s">
        <v>152</v>
      </c>
      <c r="AT132" s="9" t="s">
        <v>148</v>
      </c>
      <c r="AU132" s="9" t="s">
        <v>129</v>
      </c>
      <c r="AY132" s="9" t="s">
        <v>147</v>
      </c>
      <c r="BE132" s="101">
        <f>IF($U$132="základná",$N$132,0)</f>
        <v>0</v>
      </c>
      <c r="BF132" s="101">
        <f>IF($U$132="znížená",$N$132,0)</f>
        <v>0</v>
      </c>
      <c r="BG132" s="101">
        <f>IF($U$132="zákl. prenesená",$N$132,0)</f>
        <v>0</v>
      </c>
      <c r="BH132" s="101">
        <f>IF($U$132="zníž. prenesená",$N$132,0)</f>
        <v>0</v>
      </c>
      <c r="BI132" s="101">
        <f>IF($U$132="nulová",$N$132,0)</f>
        <v>0</v>
      </c>
      <c r="BJ132" s="9" t="s">
        <v>129</v>
      </c>
      <c r="BK132" s="101">
        <f>ROUND($L$132*$K$132,2)</f>
        <v>0</v>
      </c>
      <c r="BL132" s="9" t="s">
        <v>152</v>
      </c>
      <c r="BM132" s="9" t="s">
        <v>179</v>
      </c>
    </row>
    <row r="133" spans="2:65" s="9" customFormat="1" ht="27" customHeight="1">
      <c r="B133" s="22"/>
      <c r="C133" s="122" t="s">
        <v>180</v>
      </c>
      <c r="D133" s="122" t="s">
        <v>148</v>
      </c>
      <c r="E133" s="123" t="s">
        <v>181</v>
      </c>
      <c r="F133" s="158" t="s">
        <v>182</v>
      </c>
      <c r="G133" s="158"/>
      <c r="H133" s="158"/>
      <c r="I133" s="158"/>
      <c r="J133" s="124" t="s">
        <v>178</v>
      </c>
      <c r="K133" s="125">
        <v>25.137</v>
      </c>
      <c r="L133" s="159"/>
      <c r="M133" s="159"/>
      <c r="N133" s="159">
        <f>ROUND($L$133*$K$133,2)</f>
        <v>0</v>
      </c>
      <c r="O133" s="159"/>
      <c r="P133" s="159"/>
      <c r="Q133" s="159"/>
      <c r="R133" s="23"/>
      <c r="T133" s="126"/>
      <c r="U133" s="28" t="s">
        <v>38</v>
      </c>
      <c r="V133" s="127">
        <v>0.007</v>
      </c>
      <c r="W133" s="127">
        <f>$V$133*$K$133</f>
        <v>0.175959</v>
      </c>
      <c r="X133" s="127">
        <v>0</v>
      </c>
      <c r="Y133" s="127">
        <f>$X$133*$K$133</f>
        <v>0</v>
      </c>
      <c r="Z133" s="127">
        <v>0</v>
      </c>
      <c r="AA133" s="128">
        <f>$Z$133*$K$133</f>
        <v>0</v>
      </c>
      <c r="AR133" s="9" t="s">
        <v>152</v>
      </c>
      <c r="AT133" s="9" t="s">
        <v>148</v>
      </c>
      <c r="AU133" s="9" t="s">
        <v>129</v>
      </c>
      <c r="AY133" s="9" t="s">
        <v>147</v>
      </c>
      <c r="BE133" s="101">
        <f>IF($U$133="základná",$N$133,0)</f>
        <v>0</v>
      </c>
      <c r="BF133" s="101">
        <f>IF($U$133="znížená",$N$133,0)</f>
        <v>0</v>
      </c>
      <c r="BG133" s="101">
        <f>IF($U$133="zákl. prenesená",$N$133,0)</f>
        <v>0</v>
      </c>
      <c r="BH133" s="101">
        <f>IF($U$133="zníž. prenesená",$N$133,0)</f>
        <v>0</v>
      </c>
      <c r="BI133" s="101">
        <f>IF($U$133="nulová",$N$133,0)</f>
        <v>0</v>
      </c>
      <c r="BJ133" s="9" t="s">
        <v>129</v>
      </c>
      <c r="BK133" s="101">
        <f>ROUND($L$133*$K$133,2)</f>
        <v>0</v>
      </c>
      <c r="BL133" s="9" t="s">
        <v>152</v>
      </c>
      <c r="BM133" s="9" t="s">
        <v>183</v>
      </c>
    </row>
    <row r="134" spans="2:65" s="9" customFormat="1" ht="27" customHeight="1">
      <c r="B134" s="22"/>
      <c r="C134" s="122" t="s">
        <v>184</v>
      </c>
      <c r="D134" s="122" t="s">
        <v>148</v>
      </c>
      <c r="E134" s="123" t="s">
        <v>185</v>
      </c>
      <c r="F134" s="158" t="s">
        <v>186</v>
      </c>
      <c r="G134" s="158"/>
      <c r="H134" s="158"/>
      <c r="I134" s="158"/>
      <c r="J134" s="124" t="s">
        <v>178</v>
      </c>
      <c r="K134" s="125">
        <v>2.793</v>
      </c>
      <c r="L134" s="159"/>
      <c r="M134" s="159"/>
      <c r="N134" s="159">
        <f>ROUND($L$134*$K$134,2)</f>
        <v>0</v>
      </c>
      <c r="O134" s="159"/>
      <c r="P134" s="159"/>
      <c r="Q134" s="159"/>
      <c r="R134" s="23"/>
      <c r="T134" s="126"/>
      <c r="U134" s="28" t="s">
        <v>38</v>
      </c>
      <c r="V134" s="127">
        <v>0.89</v>
      </c>
      <c r="W134" s="127">
        <f>$V$134*$K$134</f>
        <v>2.48577</v>
      </c>
      <c r="X134" s="127">
        <v>0</v>
      </c>
      <c r="Y134" s="127">
        <f>$X$134*$K$134</f>
        <v>0</v>
      </c>
      <c r="Z134" s="127">
        <v>0</v>
      </c>
      <c r="AA134" s="128">
        <f>$Z$134*$K$134</f>
        <v>0</v>
      </c>
      <c r="AR134" s="9" t="s">
        <v>152</v>
      </c>
      <c r="AT134" s="9" t="s">
        <v>148</v>
      </c>
      <c r="AU134" s="9" t="s">
        <v>129</v>
      </c>
      <c r="AY134" s="9" t="s">
        <v>147</v>
      </c>
      <c r="BE134" s="101">
        <f>IF($U$134="základná",$N$134,0)</f>
        <v>0</v>
      </c>
      <c r="BF134" s="101">
        <f>IF($U$134="znížená",$N$134,0)</f>
        <v>0</v>
      </c>
      <c r="BG134" s="101">
        <f>IF($U$134="zákl. prenesená",$N$134,0)</f>
        <v>0</v>
      </c>
      <c r="BH134" s="101">
        <f>IF($U$134="zníž. prenesená",$N$134,0)</f>
        <v>0</v>
      </c>
      <c r="BI134" s="101">
        <f>IF($U$134="nulová",$N$134,0)</f>
        <v>0</v>
      </c>
      <c r="BJ134" s="9" t="s">
        <v>129</v>
      </c>
      <c r="BK134" s="101">
        <f>ROUND($L$134*$K$134,2)</f>
        <v>0</v>
      </c>
      <c r="BL134" s="9" t="s">
        <v>152</v>
      </c>
      <c r="BM134" s="9" t="s">
        <v>187</v>
      </c>
    </row>
    <row r="135" spans="2:65" s="9" customFormat="1" ht="27" customHeight="1">
      <c r="B135" s="22"/>
      <c r="C135" s="122" t="s">
        <v>188</v>
      </c>
      <c r="D135" s="122" t="s">
        <v>148</v>
      </c>
      <c r="E135" s="123" t="s">
        <v>189</v>
      </c>
      <c r="F135" s="158" t="s">
        <v>190</v>
      </c>
      <c r="G135" s="158"/>
      <c r="H135" s="158"/>
      <c r="I135" s="158"/>
      <c r="J135" s="124" t="s">
        <v>178</v>
      </c>
      <c r="K135" s="125">
        <v>22.344</v>
      </c>
      <c r="L135" s="159"/>
      <c r="M135" s="159"/>
      <c r="N135" s="159">
        <f>ROUND($L$135*$K$135,2)</f>
        <v>0</v>
      </c>
      <c r="O135" s="159"/>
      <c r="P135" s="159"/>
      <c r="Q135" s="159"/>
      <c r="R135" s="23"/>
      <c r="T135" s="126"/>
      <c r="U135" s="28" t="s">
        <v>38</v>
      </c>
      <c r="V135" s="127">
        <v>0.1</v>
      </c>
      <c r="W135" s="127">
        <f>$V$135*$K$135</f>
        <v>2.2344000000000004</v>
      </c>
      <c r="X135" s="127">
        <v>0</v>
      </c>
      <c r="Y135" s="127">
        <f>$X$135*$K$135</f>
        <v>0</v>
      </c>
      <c r="Z135" s="127">
        <v>0</v>
      </c>
      <c r="AA135" s="128">
        <f>$Z$135*$K$135</f>
        <v>0</v>
      </c>
      <c r="AR135" s="9" t="s">
        <v>152</v>
      </c>
      <c r="AT135" s="9" t="s">
        <v>148</v>
      </c>
      <c r="AU135" s="9" t="s">
        <v>129</v>
      </c>
      <c r="AY135" s="9" t="s">
        <v>147</v>
      </c>
      <c r="BE135" s="101">
        <f>IF($U$135="základná",$N$135,0)</f>
        <v>0</v>
      </c>
      <c r="BF135" s="101">
        <f>IF($U$135="znížená",$N$135,0)</f>
        <v>0</v>
      </c>
      <c r="BG135" s="101">
        <f>IF($U$135="zákl. prenesená",$N$135,0)</f>
        <v>0</v>
      </c>
      <c r="BH135" s="101">
        <f>IF($U$135="zníž. prenesená",$N$135,0)</f>
        <v>0</v>
      </c>
      <c r="BI135" s="101">
        <f>IF($U$135="nulová",$N$135,0)</f>
        <v>0</v>
      </c>
      <c r="BJ135" s="9" t="s">
        <v>129</v>
      </c>
      <c r="BK135" s="101">
        <f>ROUND($L$135*$K$135,2)</f>
        <v>0</v>
      </c>
      <c r="BL135" s="9" t="s">
        <v>152</v>
      </c>
      <c r="BM135" s="9" t="s">
        <v>191</v>
      </c>
    </row>
    <row r="136" spans="2:65" s="9" customFormat="1" ht="27" customHeight="1">
      <c r="B136" s="22"/>
      <c r="C136" s="122" t="s">
        <v>192</v>
      </c>
      <c r="D136" s="122" t="s">
        <v>148</v>
      </c>
      <c r="E136" s="123" t="s">
        <v>193</v>
      </c>
      <c r="F136" s="158" t="s">
        <v>194</v>
      </c>
      <c r="G136" s="158"/>
      <c r="H136" s="158"/>
      <c r="I136" s="158"/>
      <c r="J136" s="124" t="s">
        <v>178</v>
      </c>
      <c r="K136" s="125">
        <v>2.793</v>
      </c>
      <c r="L136" s="159"/>
      <c r="M136" s="159"/>
      <c r="N136" s="159">
        <f>ROUND($L$136*$K$136,2)</f>
        <v>0</v>
      </c>
      <c r="O136" s="159"/>
      <c r="P136" s="159"/>
      <c r="Q136" s="159"/>
      <c r="R136" s="23"/>
      <c r="T136" s="126"/>
      <c r="U136" s="28" t="s">
        <v>38</v>
      </c>
      <c r="V136" s="127">
        <v>0</v>
      </c>
      <c r="W136" s="127">
        <f>$V$136*$K$136</f>
        <v>0</v>
      </c>
      <c r="X136" s="127">
        <v>0</v>
      </c>
      <c r="Y136" s="127">
        <f>$X$136*$K$136</f>
        <v>0</v>
      </c>
      <c r="Z136" s="127">
        <v>0</v>
      </c>
      <c r="AA136" s="128">
        <f>$Z$136*$K$136</f>
        <v>0</v>
      </c>
      <c r="AR136" s="9" t="s">
        <v>152</v>
      </c>
      <c r="AT136" s="9" t="s">
        <v>148</v>
      </c>
      <c r="AU136" s="9" t="s">
        <v>129</v>
      </c>
      <c r="AY136" s="9" t="s">
        <v>147</v>
      </c>
      <c r="BE136" s="101">
        <f>IF($U$136="základná",$N$136,0)</f>
        <v>0</v>
      </c>
      <c r="BF136" s="101">
        <f>IF($U$136="znížená",$N$136,0)</f>
        <v>0</v>
      </c>
      <c r="BG136" s="101">
        <f>IF($U$136="zákl. prenesená",$N$136,0)</f>
        <v>0</v>
      </c>
      <c r="BH136" s="101">
        <f>IF($U$136="zníž. prenesená",$N$136,0)</f>
        <v>0</v>
      </c>
      <c r="BI136" s="101">
        <f>IF($U$136="nulová",$N$136,0)</f>
        <v>0</v>
      </c>
      <c r="BJ136" s="9" t="s">
        <v>129</v>
      </c>
      <c r="BK136" s="101">
        <f>ROUND($L$136*$K$136,2)</f>
        <v>0</v>
      </c>
      <c r="BL136" s="9" t="s">
        <v>152</v>
      </c>
      <c r="BM136" s="9" t="s">
        <v>195</v>
      </c>
    </row>
    <row r="137" spans="2:63" s="112" customFormat="1" ht="30.75" customHeight="1">
      <c r="B137" s="113"/>
      <c r="D137" s="121" t="s">
        <v>120</v>
      </c>
      <c r="E137" s="121"/>
      <c r="F137" s="121"/>
      <c r="G137" s="121"/>
      <c r="H137" s="121"/>
      <c r="I137" s="121"/>
      <c r="J137" s="121"/>
      <c r="K137" s="121"/>
      <c r="L137" s="121"/>
      <c r="M137" s="121"/>
      <c r="N137" s="160">
        <f>$BK$137</f>
        <v>0</v>
      </c>
      <c r="O137" s="160"/>
      <c r="P137" s="160"/>
      <c r="Q137" s="160"/>
      <c r="R137" s="115"/>
      <c r="T137" s="116"/>
      <c r="W137" s="117">
        <f>$W$138</f>
        <v>1.7344880000000003</v>
      </c>
      <c r="Y137" s="117">
        <f>$Y$138</f>
        <v>0</v>
      </c>
      <c r="AA137" s="118">
        <f>$AA$138</f>
        <v>0</v>
      </c>
      <c r="AR137" s="119" t="s">
        <v>76</v>
      </c>
      <c r="AT137" s="119" t="s">
        <v>70</v>
      </c>
      <c r="AU137" s="119" t="s">
        <v>76</v>
      </c>
      <c r="AY137" s="119" t="s">
        <v>147</v>
      </c>
      <c r="BK137" s="120">
        <f>$BK$138</f>
        <v>0</v>
      </c>
    </row>
    <row r="138" spans="2:65" s="9" customFormat="1" ht="27" customHeight="1">
      <c r="B138" s="22"/>
      <c r="C138" s="122" t="s">
        <v>196</v>
      </c>
      <c r="D138" s="122" t="s">
        <v>148</v>
      </c>
      <c r="E138" s="123" t="s">
        <v>197</v>
      </c>
      <c r="F138" s="158" t="s">
        <v>198</v>
      </c>
      <c r="G138" s="158"/>
      <c r="H138" s="158"/>
      <c r="I138" s="158"/>
      <c r="J138" s="124" t="s">
        <v>178</v>
      </c>
      <c r="K138" s="125">
        <v>5.272</v>
      </c>
      <c r="L138" s="159"/>
      <c r="M138" s="159"/>
      <c r="N138" s="159">
        <f>ROUND($L$138*$K$138,2)</f>
        <v>0</v>
      </c>
      <c r="O138" s="159"/>
      <c r="P138" s="159"/>
      <c r="Q138" s="159"/>
      <c r="R138" s="23"/>
      <c r="T138" s="126"/>
      <c r="U138" s="28" t="s">
        <v>38</v>
      </c>
      <c r="V138" s="127">
        <v>0.329</v>
      </c>
      <c r="W138" s="127">
        <f>$V$138*$K$138</f>
        <v>1.7344880000000003</v>
      </c>
      <c r="X138" s="127">
        <v>0</v>
      </c>
      <c r="Y138" s="127">
        <f>$X$138*$K$138</f>
        <v>0</v>
      </c>
      <c r="Z138" s="127">
        <v>0</v>
      </c>
      <c r="AA138" s="128">
        <f>$Z$138*$K$138</f>
        <v>0</v>
      </c>
      <c r="AR138" s="9" t="s">
        <v>152</v>
      </c>
      <c r="AT138" s="9" t="s">
        <v>148</v>
      </c>
      <c r="AU138" s="9" t="s">
        <v>129</v>
      </c>
      <c r="AY138" s="9" t="s">
        <v>147</v>
      </c>
      <c r="BE138" s="101">
        <f>IF($U$138="základná",$N$138,0)</f>
        <v>0</v>
      </c>
      <c r="BF138" s="101">
        <f>IF($U$138="znížená",$N$138,0)</f>
        <v>0</v>
      </c>
      <c r="BG138" s="101">
        <f>IF($U$138="zákl. prenesená",$N$138,0)</f>
        <v>0</v>
      </c>
      <c r="BH138" s="101">
        <f>IF($U$138="zníž. prenesená",$N$138,0)</f>
        <v>0</v>
      </c>
      <c r="BI138" s="101">
        <f>IF($U$138="nulová",$N$138,0)</f>
        <v>0</v>
      </c>
      <c r="BJ138" s="9" t="s">
        <v>129</v>
      </c>
      <c r="BK138" s="101">
        <f>ROUND($L$138*$K$138,2)</f>
        <v>0</v>
      </c>
      <c r="BL138" s="9" t="s">
        <v>152</v>
      </c>
      <c r="BM138" s="9" t="s">
        <v>199</v>
      </c>
    </row>
    <row r="139" spans="2:63" s="112" customFormat="1" ht="37.5" customHeight="1">
      <c r="B139" s="113"/>
      <c r="D139" s="114" t="s">
        <v>121</v>
      </c>
      <c r="E139" s="114"/>
      <c r="F139" s="114"/>
      <c r="G139" s="114"/>
      <c r="H139" s="114"/>
      <c r="I139" s="114"/>
      <c r="J139" s="114"/>
      <c r="K139" s="114"/>
      <c r="L139" s="114"/>
      <c r="M139" s="114"/>
      <c r="N139" s="163">
        <f>$BK$139</f>
        <v>0</v>
      </c>
      <c r="O139" s="163"/>
      <c r="P139" s="163"/>
      <c r="Q139" s="163"/>
      <c r="R139" s="115"/>
      <c r="T139" s="116"/>
      <c r="W139" s="117">
        <f>$W$140+$W$144+$W$165+$W$169</f>
        <v>70.49144999999999</v>
      </c>
      <c r="Y139" s="117">
        <f>$Y$140+$Y$144+$Y$165+$Y$169</f>
        <v>2.4564266800000003</v>
      </c>
      <c r="AA139" s="118">
        <f>$AA$140+$AA$144+$AA$165+$AA$169</f>
        <v>2.7926650000000004</v>
      </c>
      <c r="AR139" s="119" t="s">
        <v>129</v>
      </c>
      <c r="AT139" s="119" t="s">
        <v>70</v>
      </c>
      <c r="AU139" s="119" t="s">
        <v>71</v>
      </c>
      <c r="AY139" s="119" t="s">
        <v>147</v>
      </c>
      <c r="BK139" s="120">
        <f>$BK$140+$BK$144+$BK$165+$BK$169</f>
        <v>0</v>
      </c>
    </row>
    <row r="140" spans="2:63" s="112" customFormat="1" ht="21" customHeight="1">
      <c r="B140" s="113"/>
      <c r="D140" s="121" t="s">
        <v>122</v>
      </c>
      <c r="E140" s="121"/>
      <c r="F140" s="121"/>
      <c r="G140" s="121"/>
      <c r="H140" s="121"/>
      <c r="I140" s="121"/>
      <c r="J140" s="121"/>
      <c r="K140" s="121"/>
      <c r="L140" s="121"/>
      <c r="M140" s="121"/>
      <c r="N140" s="160">
        <f>$BK$140</f>
        <v>0</v>
      </c>
      <c r="O140" s="160"/>
      <c r="P140" s="160"/>
      <c r="Q140" s="160"/>
      <c r="R140" s="115"/>
      <c r="T140" s="116"/>
      <c r="W140" s="117">
        <f>SUM($W$141:$W$143)</f>
        <v>26.026549999999997</v>
      </c>
      <c r="Y140" s="117">
        <f>SUM($Y$141:$Y$143)</f>
        <v>0.09763699999999999</v>
      </c>
      <c r="AA140" s="118">
        <f>SUM($AA$141:$AA$143)</f>
        <v>0.080865</v>
      </c>
      <c r="AR140" s="119" t="s">
        <v>129</v>
      </c>
      <c r="AT140" s="119" t="s">
        <v>70</v>
      </c>
      <c r="AU140" s="119" t="s">
        <v>76</v>
      </c>
      <c r="AY140" s="119" t="s">
        <v>147</v>
      </c>
      <c r="BK140" s="120">
        <f>SUM($BK$141:$BK$143)</f>
        <v>0</v>
      </c>
    </row>
    <row r="141" spans="2:65" s="9" customFormat="1" ht="27" customHeight="1">
      <c r="B141" s="22"/>
      <c r="C141" s="122" t="s">
        <v>200</v>
      </c>
      <c r="D141" s="122" t="s">
        <v>148</v>
      </c>
      <c r="E141" s="123" t="s">
        <v>201</v>
      </c>
      <c r="F141" s="158" t="s">
        <v>202</v>
      </c>
      <c r="G141" s="158"/>
      <c r="H141" s="158"/>
      <c r="I141" s="158"/>
      <c r="J141" s="124" t="s">
        <v>203</v>
      </c>
      <c r="K141" s="125">
        <v>59.9</v>
      </c>
      <c r="L141" s="159"/>
      <c r="M141" s="159"/>
      <c r="N141" s="159">
        <f>ROUND($L$141*$K$141,2)</f>
        <v>0</v>
      </c>
      <c r="O141" s="159"/>
      <c r="P141" s="159"/>
      <c r="Q141" s="159"/>
      <c r="R141" s="23"/>
      <c r="T141" s="126"/>
      <c r="U141" s="28" t="s">
        <v>38</v>
      </c>
      <c r="V141" s="127">
        <v>0.075</v>
      </c>
      <c r="W141" s="127">
        <f>$V$141*$K$141</f>
        <v>4.4925</v>
      </c>
      <c r="X141" s="127">
        <v>0</v>
      </c>
      <c r="Y141" s="127">
        <f>$X$141*$K$141</f>
        <v>0</v>
      </c>
      <c r="Z141" s="127">
        <v>0.00135</v>
      </c>
      <c r="AA141" s="128">
        <f>$Z$141*$K$141</f>
        <v>0.080865</v>
      </c>
      <c r="AR141" s="9" t="s">
        <v>204</v>
      </c>
      <c r="AT141" s="9" t="s">
        <v>148</v>
      </c>
      <c r="AU141" s="9" t="s">
        <v>129</v>
      </c>
      <c r="AY141" s="9" t="s">
        <v>147</v>
      </c>
      <c r="BE141" s="101">
        <f>IF($U$141="základná",$N$141,0)</f>
        <v>0</v>
      </c>
      <c r="BF141" s="101">
        <f>IF($U$141="znížená",$N$141,0)</f>
        <v>0</v>
      </c>
      <c r="BG141" s="101">
        <f>IF($U$141="zákl. prenesená",$N$141,0)</f>
        <v>0</v>
      </c>
      <c r="BH141" s="101">
        <f>IF($U$141="zníž. prenesená",$N$141,0)</f>
        <v>0</v>
      </c>
      <c r="BI141" s="101">
        <f>IF($U$141="nulová",$N$141,0)</f>
        <v>0</v>
      </c>
      <c r="BJ141" s="9" t="s">
        <v>129</v>
      </c>
      <c r="BK141" s="101">
        <f>ROUND($L$141*$K$141,2)</f>
        <v>0</v>
      </c>
      <c r="BL141" s="9" t="s">
        <v>204</v>
      </c>
      <c r="BM141" s="9" t="s">
        <v>205</v>
      </c>
    </row>
    <row r="142" spans="2:65" s="9" customFormat="1" ht="27" customHeight="1">
      <c r="B142" s="22"/>
      <c r="C142" s="122" t="s">
        <v>206</v>
      </c>
      <c r="D142" s="122" t="s">
        <v>148</v>
      </c>
      <c r="E142" s="123" t="s">
        <v>207</v>
      </c>
      <c r="F142" s="158" t="s">
        <v>208</v>
      </c>
      <c r="G142" s="158"/>
      <c r="H142" s="158"/>
      <c r="I142" s="158"/>
      <c r="J142" s="124" t="s">
        <v>203</v>
      </c>
      <c r="K142" s="125">
        <v>59.9</v>
      </c>
      <c r="L142" s="159"/>
      <c r="M142" s="159"/>
      <c r="N142" s="159">
        <f>ROUND($L$142*$K$142,2)</f>
        <v>0</v>
      </c>
      <c r="O142" s="159"/>
      <c r="P142" s="159"/>
      <c r="Q142" s="159"/>
      <c r="R142" s="23"/>
      <c r="T142" s="126"/>
      <c r="U142" s="28" t="s">
        <v>38</v>
      </c>
      <c r="V142" s="127">
        <v>0.3595</v>
      </c>
      <c r="W142" s="127">
        <f>$V$142*$K$142</f>
        <v>21.534049999999997</v>
      </c>
      <c r="X142" s="127">
        <v>0.00163</v>
      </c>
      <c r="Y142" s="127">
        <f>$X$142*$K$142</f>
        <v>0.09763699999999999</v>
      </c>
      <c r="Z142" s="127">
        <v>0</v>
      </c>
      <c r="AA142" s="128">
        <f>$Z$142*$K$142</f>
        <v>0</v>
      </c>
      <c r="AR142" s="9" t="s">
        <v>204</v>
      </c>
      <c r="AT142" s="9" t="s">
        <v>148</v>
      </c>
      <c r="AU142" s="9" t="s">
        <v>129</v>
      </c>
      <c r="AY142" s="9" t="s">
        <v>147</v>
      </c>
      <c r="BE142" s="101">
        <f>IF($U$142="základná",$N$142,0)</f>
        <v>0</v>
      </c>
      <c r="BF142" s="101">
        <f>IF($U$142="znížená",$N$142,0)</f>
        <v>0</v>
      </c>
      <c r="BG142" s="101">
        <f>IF($U$142="zákl. prenesená",$N$142,0)</f>
        <v>0</v>
      </c>
      <c r="BH142" s="101">
        <f>IF($U$142="zníž. prenesená",$N$142,0)</f>
        <v>0</v>
      </c>
      <c r="BI142" s="101">
        <f>IF($U$142="nulová",$N$142,0)</f>
        <v>0</v>
      </c>
      <c r="BJ142" s="9" t="s">
        <v>129</v>
      </c>
      <c r="BK142" s="101">
        <f>ROUND($L$142*$K$142,2)</f>
        <v>0</v>
      </c>
      <c r="BL142" s="9" t="s">
        <v>204</v>
      </c>
      <c r="BM142" s="9" t="s">
        <v>209</v>
      </c>
    </row>
    <row r="143" spans="2:65" s="9" customFormat="1" ht="27" customHeight="1">
      <c r="B143" s="22"/>
      <c r="C143" s="122" t="s">
        <v>204</v>
      </c>
      <c r="D143" s="122" t="s">
        <v>148</v>
      </c>
      <c r="E143" s="123" t="s">
        <v>210</v>
      </c>
      <c r="F143" s="158" t="s">
        <v>211</v>
      </c>
      <c r="G143" s="158"/>
      <c r="H143" s="158"/>
      <c r="I143" s="158"/>
      <c r="J143" s="124" t="s">
        <v>212</v>
      </c>
      <c r="K143" s="125">
        <v>9.285</v>
      </c>
      <c r="L143" s="159"/>
      <c r="M143" s="159"/>
      <c r="N143" s="159">
        <f>ROUND($L$143*$K$143,2)</f>
        <v>0</v>
      </c>
      <c r="O143" s="159"/>
      <c r="P143" s="159"/>
      <c r="Q143" s="159"/>
      <c r="R143" s="23"/>
      <c r="T143" s="126"/>
      <c r="U143" s="28" t="s">
        <v>38</v>
      </c>
      <c r="V143" s="127">
        <v>0</v>
      </c>
      <c r="W143" s="127">
        <f>$V$143*$K$143</f>
        <v>0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9" t="s">
        <v>204</v>
      </c>
      <c r="AT143" s="9" t="s">
        <v>148</v>
      </c>
      <c r="AU143" s="9" t="s">
        <v>129</v>
      </c>
      <c r="AY143" s="9" t="s">
        <v>147</v>
      </c>
      <c r="BE143" s="101">
        <f>IF($U$143="základná",$N$143,0)</f>
        <v>0</v>
      </c>
      <c r="BF143" s="101">
        <f>IF($U$143="znížená",$N$143,0)</f>
        <v>0</v>
      </c>
      <c r="BG143" s="101">
        <f>IF($U$143="zákl. prenesená",$N$143,0)</f>
        <v>0</v>
      </c>
      <c r="BH143" s="101">
        <f>IF($U$143="zníž. prenesená",$N$143,0)</f>
        <v>0</v>
      </c>
      <c r="BI143" s="101">
        <f>IF($U$143="nulová",$N$143,0)</f>
        <v>0</v>
      </c>
      <c r="BJ143" s="9" t="s">
        <v>129</v>
      </c>
      <c r="BK143" s="101">
        <f>ROUND($L$143*$K$143,2)</f>
        <v>0</v>
      </c>
      <c r="BL143" s="9" t="s">
        <v>204</v>
      </c>
      <c r="BM143" s="9" t="s">
        <v>213</v>
      </c>
    </row>
    <row r="144" spans="2:63" s="112" customFormat="1" ht="30.75" customHeight="1">
      <c r="B144" s="113"/>
      <c r="D144" s="121" t="s">
        <v>123</v>
      </c>
      <c r="E144" s="121"/>
      <c r="F144" s="121"/>
      <c r="G144" s="121"/>
      <c r="H144" s="121"/>
      <c r="I144" s="121"/>
      <c r="J144" s="121"/>
      <c r="K144" s="121"/>
      <c r="L144" s="121"/>
      <c r="M144" s="121"/>
      <c r="N144" s="160">
        <f>$BK$144</f>
        <v>0</v>
      </c>
      <c r="O144" s="160"/>
      <c r="P144" s="160"/>
      <c r="Q144" s="160"/>
      <c r="R144" s="115"/>
      <c r="T144" s="116"/>
      <c r="W144" s="117">
        <f>SUM($W$145:$W$164)</f>
        <v>22.4437</v>
      </c>
      <c r="Y144" s="117">
        <f>SUM($Y$145:$Y$164)</f>
        <v>2.23529768</v>
      </c>
      <c r="AA144" s="118">
        <f>SUM($AA$145:$AA$164)</f>
        <v>2.5396</v>
      </c>
      <c r="AR144" s="119" t="s">
        <v>129</v>
      </c>
      <c r="AT144" s="119" t="s">
        <v>70</v>
      </c>
      <c r="AU144" s="119" t="s">
        <v>76</v>
      </c>
      <c r="AY144" s="119" t="s">
        <v>147</v>
      </c>
      <c r="BK144" s="120">
        <f>SUM($BK$145:$BK$164)</f>
        <v>0</v>
      </c>
    </row>
    <row r="145" spans="2:65" s="9" customFormat="1" ht="27" customHeight="1">
      <c r="B145" s="22"/>
      <c r="C145" s="122" t="s">
        <v>214</v>
      </c>
      <c r="D145" s="122" t="s">
        <v>148</v>
      </c>
      <c r="E145" s="123" t="s">
        <v>215</v>
      </c>
      <c r="F145" s="158" t="s">
        <v>216</v>
      </c>
      <c r="G145" s="158"/>
      <c r="H145" s="158"/>
      <c r="I145" s="158"/>
      <c r="J145" s="124" t="s">
        <v>203</v>
      </c>
      <c r="K145" s="125">
        <v>149</v>
      </c>
      <c r="L145" s="159"/>
      <c r="M145" s="159"/>
      <c r="N145" s="159">
        <f>ROUND($L$145*$K$145,2)</f>
        <v>0</v>
      </c>
      <c r="O145" s="159"/>
      <c r="P145" s="159"/>
      <c r="Q145" s="159"/>
      <c r="R145" s="23"/>
      <c r="T145" s="126"/>
      <c r="U145" s="28" t="s">
        <v>38</v>
      </c>
      <c r="V145" s="127">
        <v>0.05</v>
      </c>
      <c r="W145" s="127">
        <f>$V$145*$K$145</f>
        <v>7.45</v>
      </c>
      <c r="X145" s="127">
        <v>0.001</v>
      </c>
      <c r="Y145" s="127">
        <f>$X$145*$K$145</f>
        <v>0.149</v>
      </c>
      <c r="Z145" s="127">
        <v>0</v>
      </c>
      <c r="AA145" s="128">
        <f>$Z$145*$K$145</f>
        <v>0</v>
      </c>
      <c r="AR145" s="9" t="s">
        <v>204</v>
      </c>
      <c r="AT145" s="9" t="s">
        <v>148</v>
      </c>
      <c r="AU145" s="9" t="s">
        <v>129</v>
      </c>
      <c r="AY145" s="9" t="s">
        <v>147</v>
      </c>
      <c r="BE145" s="101">
        <f>IF($U$145="základná",$N$145,0)</f>
        <v>0</v>
      </c>
      <c r="BF145" s="101">
        <f>IF($U$145="znížená",$N$145,0)</f>
        <v>0</v>
      </c>
      <c r="BG145" s="101">
        <f>IF($U$145="zákl. prenesená",$N$145,0)</f>
        <v>0</v>
      </c>
      <c r="BH145" s="101">
        <f>IF($U$145="zníž. prenesená",$N$145,0)</f>
        <v>0</v>
      </c>
      <c r="BI145" s="101">
        <f>IF($U$145="nulová",$N$145,0)</f>
        <v>0</v>
      </c>
      <c r="BJ145" s="9" t="s">
        <v>129</v>
      </c>
      <c r="BK145" s="101">
        <f>ROUND($L$145*$K$145,2)</f>
        <v>0</v>
      </c>
      <c r="BL145" s="9" t="s">
        <v>204</v>
      </c>
      <c r="BM145" s="9" t="s">
        <v>217</v>
      </c>
    </row>
    <row r="146" spans="2:65" s="9" customFormat="1" ht="15.75" customHeight="1">
      <c r="B146" s="22"/>
      <c r="C146" s="129" t="s">
        <v>218</v>
      </c>
      <c r="D146" s="129" t="s">
        <v>219</v>
      </c>
      <c r="E146" s="130" t="s">
        <v>220</v>
      </c>
      <c r="F146" s="161" t="s">
        <v>221</v>
      </c>
      <c r="G146" s="161"/>
      <c r="H146" s="161"/>
      <c r="I146" s="161"/>
      <c r="J146" s="131" t="s">
        <v>222</v>
      </c>
      <c r="K146" s="132">
        <v>3</v>
      </c>
      <c r="L146" s="162"/>
      <c r="M146" s="162"/>
      <c r="N146" s="162">
        <f>ROUND($L$146*$K$146,2)</f>
        <v>0</v>
      </c>
      <c r="O146" s="162"/>
      <c r="P146" s="162"/>
      <c r="Q146" s="162"/>
      <c r="R146" s="23"/>
      <c r="T146" s="126"/>
      <c r="U146" s="28" t="s">
        <v>38</v>
      </c>
      <c r="V146" s="127">
        <v>0</v>
      </c>
      <c r="W146" s="127">
        <f>$V$146*$K$146</f>
        <v>0</v>
      </c>
      <c r="X146" s="127">
        <v>0.084</v>
      </c>
      <c r="Y146" s="127">
        <f>$X$146*$K$146</f>
        <v>0.252</v>
      </c>
      <c r="Z146" s="127">
        <v>0</v>
      </c>
      <c r="AA146" s="128">
        <f>$Z$146*$K$146</f>
        <v>0</v>
      </c>
      <c r="AR146" s="9" t="s">
        <v>223</v>
      </c>
      <c r="AT146" s="9" t="s">
        <v>219</v>
      </c>
      <c r="AU146" s="9" t="s">
        <v>129</v>
      </c>
      <c r="AY146" s="9" t="s">
        <v>147</v>
      </c>
      <c r="BE146" s="101">
        <f>IF($U$146="základná",$N$146,0)</f>
        <v>0</v>
      </c>
      <c r="BF146" s="101">
        <f>IF($U$146="znížená",$N$146,0)</f>
        <v>0</v>
      </c>
      <c r="BG146" s="101">
        <f>IF($U$146="zákl. prenesená",$N$146,0)</f>
        <v>0</v>
      </c>
      <c r="BH146" s="101">
        <f>IF($U$146="zníž. prenesená",$N$146,0)</f>
        <v>0</v>
      </c>
      <c r="BI146" s="101">
        <f>IF($U$146="nulová",$N$146,0)</f>
        <v>0</v>
      </c>
      <c r="BJ146" s="9" t="s">
        <v>129</v>
      </c>
      <c r="BK146" s="101">
        <f>ROUND($L$146*$K$146,2)</f>
        <v>0</v>
      </c>
      <c r="BL146" s="9" t="s">
        <v>204</v>
      </c>
      <c r="BM146" s="9" t="s">
        <v>224</v>
      </c>
    </row>
    <row r="147" spans="2:65" s="9" customFormat="1" ht="15.75" customHeight="1">
      <c r="B147" s="22"/>
      <c r="C147" s="129" t="s">
        <v>9</v>
      </c>
      <c r="D147" s="129" t="s">
        <v>219</v>
      </c>
      <c r="E147" s="130" t="s">
        <v>225</v>
      </c>
      <c r="F147" s="161" t="s">
        <v>226</v>
      </c>
      <c r="G147" s="161"/>
      <c r="H147" s="161"/>
      <c r="I147" s="161"/>
      <c r="J147" s="131" t="s">
        <v>222</v>
      </c>
      <c r="K147" s="132">
        <v>5</v>
      </c>
      <c r="L147" s="162"/>
      <c r="M147" s="162"/>
      <c r="N147" s="162">
        <f>ROUND($L$147*$K$147,2)</f>
        <v>0</v>
      </c>
      <c r="O147" s="162"/>
      <c r="P147" s="162"/>
      <c r="Q147" s="162"/>
      <c r="R147" s="23"/>
      <c r="T147" s="126"/>
      <c r="U147" s="28" t="s">
        <v>38</v>
      </c>
      <c r="V147" s="127">
        <v>0</v>
      </c>
      <c r="W147" s="127">
        <f>$V$147*$K$147</f>
        <v>0</v>
      </c>
      <c r="X147" s="127">
        <v>0.11375</v>
      </c>
      <c r="Y147" s="127">
        <f>$X$147*$K$147</f>
        <v>0.56875</v>
      </c>
      <c r="Z147" s="127">
        <v>0</v>
      </c>
      <c r="AA147" s="128">
        <f>$Z$147*$K$147</f>
        <v>0</v>
      </c>
      <c r="AR147" s="9" t="s">
        <v>223</v>
      </c>
      <c r="AT147" s="9" t="s">
        <v>219</v>
      </c>
      <c r="AU147" s="9" t="s">
        <v>129</v>
      </c>
      <c r="AY147" s="9" t="s">
        <v>147</v>
      </c>
      <c r="BE147" s="101">
        <f>IF($U$147="základná",$N$147,0)</f>
        <v>0</v>
      </c>
      <c r="BF147" s="101">
        <f>IF($U$147="znížená",$N$147,0)</f>
        <v>0</v>
      </c>
      <c r="BG147" s="101">
        <f>IF($U$147="zákl. prenesená",$N$147,0)</f>
        <v>0</v>
      </c>
      <c r="BH147" s="101">
        <f>IF($U$147="zníž. prenesená",$N$147,0)</f>
        <v>0</v>
      </c>
      <c r="BI147" s="101">
        <f>IF($U$147="nulová",$N$147,0)</f>
        <v>0</v>
      </c>
      <c r="BJ147" s="9" t="s">
        <v>129</v>
      </c>
      <c r="BK147" s="101">
        <f>ROUND($L$147*$K$147,2)</f>
        <v>0</v>
      </c>
      <c r="BL147" s="9" t="s">
        <v>204</v>
      </c>
      <c r="BM147" s="9" t="s">
        <v>227</v>
      </c>
    </row>
    <row r="148" spans="2:65" s="9" customFormat="1" ht="15.75" customHeight="1">
      <c r="B148" s="22"/>
      <c r="C148" s="129" t="s">
        <v>228</v>
      </c>
      <c r="D148" s="129" t="s">
        <v>219</v>
      </c>
      <c r="E148" s="130" t="s">
        <v>229</v>
      </c>
      <c r="F148" s="161" t="s">
        <v>230</v>
      </c>
      <c r="G148" s="161"/>
      <c r="H148" s="161"/>
      <c r="I148" s="161"/>
      <c r="J148" s="131" t="s">
        <v>222</v>
      </c>
      <c r="K148" s="132">
        <v>2</v>
      </c>
      <c r="L148" s="162"/>
      <c r="M148" s="162"/>
      <c r="N148" s="162">
        <f>ROUND($L$148*$K$148,2)</f>
        <v>0</v>
      </c>
      <c r="O148" s="162"/>
      <c r="P148" s="162"/>
      <c r="Q148" s="162"/>
      <c r="R148" s="23"/>
      <c r="T148" s="126"/>
      <c r="U148" s="28" t="s">
        <v>38</v>
      </c>
      <c r="V148" s="127">
        <v>0</v>
      </c>
      <c r="W148" s="127">
        <f>$V$148*$K$148</f>
        <v>0</v>
      </c>
      <c r="X148" s="127">
        <v>0.0945</v>
      </c>
      <c r="Y148" s="127">
        <f>$X$148*$K$148</f>
        <v>0.189</v>
      </c>
      <c r="Z148" s="127">
        <v>0</v>
      </c>
      <c r="AA148" s="128">
        <f>$Z$148*$K$148</f>
        <v>0</v>
      </c>
      <c r="AR148" s="9" t="s">
        <v>223</v>
      </c>
      <c r="AT148" s="9" t="s">
        <v>219</v>
      </c>
      <c r="AU148" s="9" t="s">
        <v>129</v>
      </c>
      <c r="AY148" s="9" t="s">
        <v>147</v>
      </c>
      <c r="BE148" s="101">
        <f>IF($U$148="základná",$N$148,0)</f>
        <v>0</v>
      </c>
      <c r="BF148" s="101">
        <f>IF($U$148="znížená",$N$148,0)</f>
        <v>0</v>
      </c>
      <c r="BG148" s="101">
        <f>IF($U$148="zákl. prenesená",$N$148,0)</f>
        <v>0</v>
      </c>
      <c r="BH148" s="101">
        <f>IF($U$148="zníž. prenesená",$N$148,0)</f>
        <v>0</v>
      </c>
      <c r="BI148" s="101">
        <f>IF($U$148="nulová",$N$148,0)</f>
        <v>0</v>
      </c>
      <c r="BJ148" s="9" t="s">
        <v>129</v>
      </c>
      <c r="BK148" s="101">
        <f>ROUND($L$148*$K$148,2)</f>
        <v>0</v>
      </c>
      <c r="BL148" s="9" t="s">
        <v>204</v>
      </c>
      <c r="BM148" s="9" t="s">
        <v>231</v>
      </c>
    </row>
    <row r="149" spans="2:65" s="9" customFormat="1" ht="15.75" customHeight="1">
      <c r="B149" s="22"/>
      <c r="C149" s="129" t="s">
        <v>232</v>
      </c>
      <c r="D149" s="129" t="s">
        <v>219</v>
      </c>
      <c r="E149" s="130" t="s">
        <v>233</v>
      </c>
      <c r="F149" s="161" t="s">
        <v>234</v>
      </c>
      <c r="G149" s="161"/>
      <c r="H149" s="161"/>
      <c r="I149" s="161"/>
      <c r="J149" s="131" t="s">
        <v>222</v>
      </c>
      <c r="K149" s="132">
        <v>1</v>
      </c>
      <c r="L149" s="162"/>
      <c r="M149" s="162"/>
      <c r="N149" s="162">
        <f>ROUND($L$149*$K$149,2)</f>
        <v>0</v>
      </c>
      <c r="O149" s="162"/>
      <c r="P149" s="162"/>
      <c r="Q149" s="162"/>
      <c r="R149" s="23"/>
      <c r="T149" s="126"/>
      <c r="U149" s="28" t="s">
        <v>38</v>
      </c>
      <c r="V149" s="127">
        <v>0</v>
      </c>
      <c r="W149" s="127">
        <f>$V$149*$K$149</f>
        <v>0</v>
      </c>
      <c r="X149" s="127">
        <v>0.04725</v>
      </c>
      <c r="Y149" s="127">
        <f>$X$149*$K$149</f>
        <v>0.04725</v>
      </c>
      <c r="Z149" s="127">
        <v>0</v>
      </c>
      <c r="AA149" s="128">
        <f>$Z$149*$K$149</f>
        <v>0</v>
      </c>
      <c r="AR149" s="9" t="s">
        <v>223</v>
      </c>
      <c r="AT149" s="9" t="s">
        <v>219</v>
      </c>
      <c r="AU149" s="9" t="s">
        <v>129</v>
      </c>
      <c r="AY149" s="9" t="s">
        <v>147</v>
      </c>
      <c r="BE149" s="101">
        <f>IF($U$149="základná",$N$149,0)</f>
        <v>0</v>
      </c>
      <c r="BF149" s="101">
        <f>IF($U$149="znížená",$N$149,0)</f>
        <v>0</v>
      </c>
      <c r="BG149" s="101">
        <f>IF($U$149="zákl. prenesená",$N$149,0)</f>
        <v>0</v>
      </c>
      <c r="BH149" s="101">
        <f>IF($U$149="zníž. prenesená",$N$149,0)</f>
        <v>0</v>
      </c>
      <c r="BI149" s="101">
        <f>IF($U$149="nulová",$N$149,0)</f>
        <v>0</v>
      </c>
      <c r="BJ149" s="9" t="s">
        <v>129</v>
      </c>
      <c r="BK149" s="101">
        <f>ROUND($L$149*$K$149,2)</f>
        <v>0</v>
      </c>
      <c r="BL149" s="9" t="s">
        <v>204</v>
      </c>
      <c r="BM149" s="9" t="s">
        <v>235</v>
      </c>
    </row>
    <row r="150" spans="2:65" s="9" customFormat="1" ht="15.75" customHeight="1">
      <c r="B150" s="22"/>
      <c r="C150" s="129" t="s">
        <v>236</v>
      </c>
      <c r="D150" s="129" t="s">
        <v>219</v>
      </c>
      <c r="E150" s="130" t="s">
        <v>237</v>
      </c>
      <c r="F150" s="161" t="s">
        <v>238</v>
      </c>
      <c r="G150" s="161"/>
      <c r="H150" s="161"/>
      <c r="I150" s="161"/>
      <c r="J150" s="131" t="s">
        <v>222</v>
      </c>
      <c r="K150" s="132">
        <v>2</v>
      </c>
      <c r="L150" s="162"/>
      <c r="M150" s="162"/>
      <c r="N150" s="162">
        <f>ROUND($L$150*$K$150,2)</f>
        <v>0</v>
      </c>
      <c r="O150" s="162"/>
      <c r="P150" s="162"/>
      <c r="Q150" s="162"/>
      <c r="R150" s="23"/>
      <c r="T150" s="126"/>
      <c r="U150" s="28" t="s">
        <v>38</v>
      </c>
      <c r="V150" s="127">
        <v>0</v>
      </c>
      <c r="W150" s="127">
        <f>$V$150*$K$150</f>
        <v>0</v>
      </c>
      <c r="X150" s="127">
        <v>0.0126</v>
      </c>
      <c r="Y150" s="127">
        <f>$X$150*$K$150</f>
        <v>0.0252</v>
      </c>
      <c r="Z150" s="127">
        <v>0</v>
      </c>
      <c r="AA150" s="128">
        <f>$Z$150*$K$150</f>
        <v>0</v>
      </c>
      <c r="AR150" s="9" t="s">
        <v>223</v>
      </c>
      <c r="AT150" s="9" t="s">
        <v>219</v>
      </c>
      <c r="AU150" s="9" t="s">
        <v>129</v>
      </c>
      <c r="AY150" s="9" t="s">
        <v>147</v>
      </c>
      <c r="BE150" s="101">
        <f>IF($U$150="základná",$N$150,0)</f>
        <v>0</v>
      </c>
      <c r="BF150" s="101">
        <f>IF($U$150="znížená",$N$150,0)</f>
        <v>0</v>
      </c>
      <c r="BG150" s="101">
        <f>IF($U$150="zákl. prenesená",$N$150,0)</f>
        <v>0</v>
      </c>
      <c r="BH150" s="101">
        <f>IF($U$150="zníž. prenesená",$N$150,0)</f>
        <v>0</v>
      </c>
      <c r="BI150" s="101">
        <f>IF($U$150="nulová",$N$150,0)</f>
        <v>0</v>
      </c>
      <c r="BJ150" s="9" t="s">
        <v>129</v>
      </c>
      <c r="BK150" s="101">
        <f>ROUND($L$150*$K$150,2)</f>
        <v>0</v>
      </c>
      <c r="BL150" s="9" t="s">
        <v>204</v>
      </c>
      <c r="BM150" s="9" t="s">
        <v>239</v>
      </c>
    </row>
    <row r="151" spans="2:65" s="9" customFormat="1" ht="15.75" customHeight="1">
      <c r="B151" s="22"/>
      <c r="C151" s="129" t="s">
        <v>240</v>
      </c>
      <c r="D151" s="129" t="s">
        <v>219</v>
      </c>
      <c r="E151" s="130" t="s">
        <v>241</v>
      </c>
      <c r="F151" s="161" t="s">
        <v>242</v>
      </c>
      <c r="G151" s="161"/>
      <c r="H151" s="161"/>
      <c r="I151" s="161"/>
      <c r="J151" s="131" t="s">
        <v>222</v>
      </c>
      <c r="K151" s="132">
        <v>2</v>
      </c>
      <c r="L151" s="162"/>
      <c r="M151" s="162"/>
      <c r="N151" s="162">
        <f>ROUND($L$151*$K$151,2)</f>
        <v>0</v>
      </c>
      <c r="O151" s="162"/>
      <c r="P151" s="162"/>
      <c r="Q151" s="162"/>
      <c r="R151" s="23"/>
      <c r="T151" s="126"/>
      <c r="U151" s="28" t="s">
        <v>38</v>
      </c>
      <c r="V151" s="127">
        <v>0</v>
      </c>
      <c r="W151" s="127">
        <f>$V$151*$K$151</f>
        <v>0</v>
      </c>
      <c r="X151" s="127">
        <v>0.0567</v>
      </c>
      <c r="Y151" s="127">
        <f>$X$151*$K$151</f>
        <v>0.1134</v>
      </c>
      <c r="Z151" s="127">
        <v>0</v>
      </c>
      <c r="AA151" s="128">
        <f>$Z$151*$K$151</f>
        <v>0</v>
      </c>
      <c r="AR151" s="9" t="s">
        <v>223</v>
      </c>
      <c r="AT151" s="9" t="s">
        <v>219</v>
      </c>
      <c r="AU151" s="9" t="s">
        <v>129</v>
      </c>
      <c r="AY151" s="9" t="s">
        <v>147</v>
      </c>
      <c r="BE151" s="101">
        <f>IF($U$151="základná",$N$151,0)</f>
        <v>0</v>
      </c>
      <c r="BF151" s="101">
        <f>IF($U$151="znížená",$N$151,0)</f>
        <v>0</v>
      </c>
      <c r="BG151" s="101">
        <f>IF($U$151="zákl. prenesená",$N$151,0)</f>
        <v>0</v>
      </c>
      <c r="BH151" s="101">
        <f>IF($U$151="zníž. prenesená",$N$151,0)</f>
        <v>0</v>
      </c>
      <c r="BI151" s="101">
        <f>IF($U$151="nulová",$N$151,0)</f>
        <v>0</v>
      </c>
      <c r="BJ151" s="9" t="s">
        <v>129</v>
      </c>
      <c r="BK151" s="101">
        <f>ROUND($L$151*$K$151,2)</f>
        <v>0</v>
      </c>
      <c r="BL151" s="9" t="s">
        <v>204</v>
      </c>
      <c r="BM151" s="9" t="s">
        <v>243</v>
      </c>
    </row>
    <row r="152" spans="2:65" s="9" customFormat="1" ht="15.75" customHeight="1">
      <c r="B152" s="22"/>
      <c r="C152" s="129" t="s">
        <v>244</v>
      </c>
      <c r="D152" s="129" t="s">
        <v>219</v>
      </c>
      <c r="E152" s="130" t="s">
        <v>245</v>
      </c>
      <c r="F152" s="161" t="s">
        <v>246</v>
      </c>
      <c r="G152" s="161"/>
      <c r="H152" s="161"/>
      <c r="I152" s="161"/>
      <c r="J152" s="131" t="s">
        <v>222</v>
      </c>
      <c r="K152" s="132">
        <v>1</v>
      </c>
      <c r="L152" s="162"/>
      <c r="M152" s="162"/>
      <c r="N152" s="162">
        <f>ROUND($L$152*$K$152,2)</f>
        <v>0</v>
      </c>
      <c r="O152" s="162"/>
      <c r="P152" s="162"/>
      <c r="Q152" s="162"/>
      <c r="R152" s="23"/>
      <c r="T152" s="126"/>
      <c r="U152" s="28" t="s">
        <v>38</v>
      </c>
      <c r="V152" s="127">
        <v>0</v>
      </c>
      <c r="W152" s="127">
        <f>$V$152*$K$152</f>
        <v>0</v>
      </c>
      <c r="X152" s="127">
        <v>0.02835</v>
      </c>
      <c r="Y152" s="127">
        <f>$X$152*$K$152</f>
        <v>0.02835</v>
      </c>
      <c r="Z152" s="127">
        <v>0</v>
      </c>
      <c r="AA152" s="128">
        <f>$Z$152*$K$152</f>
        <v>0</v>
      </c>
      <c r="AR152" s="9" t="s">
        <v>223</v>
      </c>
      <c r="AT152" s="9" t="s">
        <v>219</v>
      </c>
      <c r="AU152" s="9" t="s">
        <v>129</v>
      </c>
      <c r="AY152" s="9" t="s">
        <v>147</v>
      </c>
      <c r="BE152" s="101">
        <f>IF($U$152="základná",$N$152,0)</f>
        <v>0</v>
      </c>
      <c r="BF152" s="101">
        <f>IF($U$152="znížená",$N$152,0)</f>
        <v>0</v>
      </c>
      <c r="BG152" s="101">
        <f>IF($U$152="zákl. prenesená",$N$152,0)</f>
        <v>0</v>
      </c>
      <c r="BH152" s="101">
        <f>IF($U$152="zníž. prenesená",$N$152,0)</f>
        <v>0</v>
      </c>
      <c r="BI152" s="101">
        <f>IF($U$152="nulová",$N$152,0)</f>
        <v>0</v>
      </c>
      <c r="BJ152" s="9" t="s">
        <v>129</v>
      </c>
      <c r="BK152" s="101">
        <f>ROUND($L$152*$K$152,2)</f>
        <v>0</v>
      </c>
      <c r="BL152" s="9" t="s">
        <v>204</v>
      </c>
      <c r="BM152" s="9" t="s">
        <v>247</v>
      </c>
    </row>
    <row r="153" spans="2:65" s="9" customFormat="1" ht="15.75" customHeight="1">
      <c r="B153" s="22"/>
      <c r="C153" s="129" t="s">
        <v>248</v>
      </c>
      <c r="D153" s="129" t="s">
        <v>219</v>
      </c>
      <c r="E153" s="130" t="s">
        <v>249</v>
      </c>
      <c r="F153" s="161" t="s">
        <v>250</v>
      </c>
      <c r="G153" s="161"/>
      <c r="H153" s="161"/>
      <c r="I153" s="161"/>
      <c r="J153" s="131" t="s">
        <v>222</v>
      </c>
      <c r="K153" s="132">
        <v>1</v>
      </c>
      <c r="L153" s="162"/>
      <c r="M153" s="162"/>
      <c r="N153" s="162">
        <f>ROUND($L$153*$K$153,2)</f>
        <v>0</v>
      </c>
      <c r="O153" s="162"/>
      <c r="P153" s="162"/>
      <c r="Q153" s="162"/>
      <c r="R153" s="23"/>
      <c r="T153" s="126"/>
      <c r="U153" s="28" t="s">
        <v>38</v>
      </c>
      <c r="V153" s="127">
        <v>0</v>
      </c>
      <c r="W153" s="127">
        <f>$V$153*$K$153</f>
        <v>0</v>
      </c>
      <c r="X153" s="127">
        <v>0.08505</v>
      </c>
      <c r="Y153" s="127">
        <f>$X$153*$K$153</f>
        <v>0.08505</v>
      </c>
      <c r="Z153" s="127">
        <v>0</v>
      </c>
      <c r="AA153" s="128">
        <f>$Z$153*$K$153</f>
        <v>0</v>
      </c>
      <c r="AR153" s="9" t="s">
        <v>223</v>
      </c>
      <c r="AT153" s="9" t="s">
        <v>219</v>
      </c>
      <c r="AU153" s="9" t="s">
        <v>129</v>
      </c>
      <c r="AY153" s="9" t="s">
        <v>147</v>
      </c>
      <c r="BE153" s="101">
        <f>IF($U$153="základná",$N$153,0)</f>
        <v>0</v>
      </c>
      <c r="BF153" s="101">
        <f>IF($U$153="znížená",$N$153,0)</f>
        <v>0</v>
      </c>
      <c r="BG153" s="101">
        <f>IF($U$153="zákl. prenesená",$N$153,0)</f>
        <v>0</v>
      </c>
      <c r="BH153" s="101">
        <f>IF($U$153="zníž. prenesená",$N$153,0)</f>
        <v>0</v>
      </c>
      <c r="BI153" s="101">
        <f>IF($U$153="nulová",$N$153,0)</f>
        <v>0</v>
      </c>
      <c r="BJ153" s="9" t="s">
        <v>129</v>
      </c>
      <c r="BK153" s="101">
        <f>ROUND($L$153*$K$153,2)</f>
        <v>0</v>
      </c>
      <c r="BL153" s="9" t="s">
        <v>204</v>
      </c>
      <c r="BM153" s="9" t="s">
        <v>251</v>
      </c>
    </row>
    <row r="154" spans="2:65" s="9" customFormat="1" ht="15.75" customHeight="1">
      <c r="B154" s="22"/>
      <c r="C154" s="129" t="s">
        <v>252</v>
      </c>
      <c r="D154" s="129" t="s">
        <v>219</v>
      </c>
      <c r="E154" s="130" t="s">
        <v>253</v>
      </c>
      <c r="F154" s="161" t="s">
        <v>254</v>
      </c>
      <c r="G154" s="161"/>
      <c r="H154" s="161"/>
      <c r="I154" s="161"/>
      <c r="J154" s="131" t="s">
        <v>222</v>
      </c>
      <c r="K154" s="132">
        <v>1</v>
      </c>
      <c r="L154" s="162"/>
      <c r="M154" s="162"/>
      <c r="N154" s="162">
        <f>ROUND($L$154*$K$154,2)</f>
        <v>0</v>
      </c>
      <c r="O154" s="162"/>
      <c r="P154" s="162"/>
      <c r="Q154" s="162"/>
      <c r="R154" s="23"/>
      <c r="T154" s="126"/>
      <c r="U154" s="28" t="s">
        <v>38</v>
      </c>
      <c r="V154" s="127">
        <v>0</v>
      </c>
      <c r="W154" s="127">
        <f>$V$154*$K$154</f>
        <v>0</v>
      </c>
      <c r="X154" s="127">
        <v>0.1323</v>
      </c>
      <c r="Y154" s="127">
        <f>$X$154*$K$154</f>
        <v>0.1323</v>
      </c>
      <c r="Z154" s="127">
        <v>0</v>
      </c>
      <c r="AA154" s="128">
        <f>$Z$154*$K$154</f>
        <v>0</v>
      </c>
      <c r="AR154" s="9" t="s">
        <v>223</v>
      </c>
      <c r="AT154" s="9" t="s">
        <v>219</v>
      </c>
      <c r="AU154" s="9" t="s">
        <v>129</v>
      </c>
      <c r="AY154" s="9" t="s">
        <v>147</v>
      </c>
      <c r="BE154" s="101">
        <f>IF($U$154="základná",$N$154,0)</f>
        <v>0</v>
      </c>
      <c r="BF154" s="101">
        <f>IF($U$154="znížená",$N$154,0)</f>
        <v>0</v>
      </c>
      <c r="BG154" s="101">
        <f>IF($U$154="zákl. prenesená",$N$154,0)</f>
        <v>0</v>
      </c>
      <c r="BH154" s="101">
        <f>IF($U$154="zníž. prenesená",$N$154,0)</f>
        <v>0</v>
      </c>
      <c r="BI154" s="101">
        <f>IF($U$154="nulová",$N$154,0)</f>
        <v>0</v>
      </c>
      <c r="BJ154" s="9" t="s">
        <v>129</v>
      </c>
      <c r="BK154" s="101">
        <f>ROUND($L$154*$K$154,2)</f>
        <v>0</v>
      </c>
      <c r="BL154" s="9" t="s">
        <v>204</v>
      </c>
      <c r="BM154" s="9" t="s">
        <v>255</v>
      </c>
    </row>
    <row r="155" spans="2:65" s="9" customFormat="1" ht="15.75" customHeight="1">
      <c r="B155" s="22"/>
      <c r="C155" s="129" t="s">
        <v>256</v>
      </c>
      <c r="D155" s="129" t="s">
        <v>219</v>
      </c>
      <c r="E155" s="130" t="s">
        <v>257</v>
      </c>
      <c r="F155" s="161" t="s">
        <v>258</v>
      </c>
      <c r="G155" s="161"/>
      <c r="H155" s="161"/>
      <c r="I155" s="161"/>
      <c r="J155" s="131" t="s">
        <v>222</v>
      </c>
      <c r="K155" s="132">
        <v>2</v>
      </c>
      <c r="L155" s="162"/>
      <c r="M155" s="162"/>
      <c r="N155" s="162">
        <f>ROUND($L$155*$K$155,2)</f>
        <v>0</v>
      </c>
      <c r="O155" s="162"/>
      <c r="P155" s="162"/>
      <c r="Q155" s="162"/>
      <c r="R155" s="23"/>
      <c r="T155" s="126"/>
      <c r="U155" s="28" t="s">
        <v>38</v>
      </c>
      <c r="V155" s="127">
        <v>0</v>
      </c>
      <c r="W155" s="127">
        <f>$V$155*$K$155</f>
        <v>0</v>
      </c>
      <c r="X155" s="127">
        <v>0.0294</v>
      </c>
      <c r="Y155" s="127">
        <f>$X$155*$K$155</f>
        <v>0.0588</v>
      </c>
      <c r="Z155" s="127">
        <v>0</v>
      </c>
      <c r="AA155" s="128">
        <f>$Z$155*$K$155</f>
        <v>0</v>
      </c>
      <c r="AR155" s="9" t="s">
        <v>223</v>
      </c>
      <c r="AT155" s="9" t="s">
        <v>219</v>
      </c>
      <c r="AU155" s="9" t="s">
        <v>129</v>
      </c>
      <c r="AY155" s="9" t="s">
        <v>147</v>
      </c>
      <c r="BE155" s="101">
        <f>IF($U$155="základná",$N$155,0)</f>
        <v>0</v>
      </c>
      <c r="BF155" s="101">
        <f>IF($U$155="znížená",$N$155,0)</f>
        <v>0</v>
      </c>
      <c r="BG155" s="101">
        <f>IF($U$155="zákl. prenesená",$N$155,0)</f>
        <v>0</v>
      </c>
      <c r="BH155" s="101">
        <f>IF($U$155="zníž. prenesená",$N$155,0)</f>
        <v>0</v>
      </c>
      <c r="BI155" s="101">
        <f>IF($U$155="nulová",$N$155,0)</f>
        <v>0</v>
      </c>
      <c r="BJ155" s="9" t="s">
        <v>129</v>
      </c>
      <c r="BK155" s="101">
        <f>ROUND($L$155*$K$155,2)</f>
        <v>0</v>
      </c>
      <c r="BL155" s="9" t="s">
        <v>204</v>
      </c>
      <c r="BM155" s="9" t="s">
        <v>259</v>
      </c>
    </row>
    <row r="156" spans="2:65" s="9" customFormat="1" ht="39" customHeight="1">
      <c r="B156" s="22"/>
      <c r="C156" s="122" t="s">
        <v>260</v>
      </c>
      <c r="D156" s="122" t="s">
        <v>148</v>
      </c>
      <c r="E156" s="123" t="s">
        <v>261</v>
      </c>
      <c r="F156" s="158" t="s">
        <v>262</v>
      </c>
      <c r="G156" s="158"/>
      <c r="H156" s="158"/>
      <c r="I156" s="158"/>
      <c r="J156" s="124" t="s">
        <v>151</v>
      </c>
      <c r="K156" s="125">
        <v>72.56</v>
      </c>
      <c r="L156" s="159"/>
      <c r="M156" s="159"/>
      <c r="N156" s="159">
        <f>ROUND($L$156*$K$156,2)</f>
        <v>0</v>
      </c>
      <c r="O156" s="159"/>
      <c r="P156" s="159"/>
      <c r="Q156" s="159"/>
      <c r="R156" s="23"/>
      <c r="T156" s="126"/>
      <c r="U156" s="28" t="s">
        <v>38</v>
      </c>
      <c r="V156" s="127">
        <v>0.01</v>
      </c>
      <c r="W156" s="127">
        <f>$V$156*$K$156</f>
        <v>0.7256</v>
      </c>
      <c r="X156" s="127">
        <v>0.002</v>
      </c>
      <c r="Y156" s="127">
        <f>$X$156*$K$156</f>
        <v>0.14512</v>
      </c>
      <c r="Z156" s="127">
        <v>0.03</v>
      </c>
      <c r="AA156" s="128">
        <f>$Z$156*$K$156</f>
        <v>2.1768</v>
      </c>
      <c r="AR156" s="9" t="s">
        <v>204</v>
      </c>
      <c r="AT156" s="9" t="s">
        <v>148</v>
      </c>
      <c r="AU156" s="9" t="s">
        <v>129</v>
      </c>
      <c r="AY156" s="9" t="s">
        <v>147</v>
      </c>
      <c r="BE156" s="101">
        <f>IF($U$156="základná",$N$156,0)</f>
        <v>0</v>
      </c>
      <c r="BF156" s="101">
        <f>IF($U$156="znížená",$N$156,0)</f>
        <v>0</v>
      </c>
      <c r="BG156" s="101">
        <f>IF($U$156="zákl. prenesená",$N$156,0)</f>
        <v>0</v>
      </c>
      <c r="BH156" s="101">
        <f>IF($U$156="zníž. prenesená",$N$156,0)</f>
        <v>0</v>
      </c>
      <c r="BI156" s="101">
        <f>IF($U$156="nulová",$N$156,0)</f>
        <v>0</v>
      </c>
      <c r="BJ156" s="9" t="s">
        <v>129</v>
      </c>
      <c r="BK156" s="101">
        <f>ROUND($L$156*$K$156,2)</f>
        <v>0</v>
      </c>
      <c r="BL156" s="9" t="s">
        <v>204</v>
      </c>
      <c r="BM156" s="9" t="s">
        <v>263</v>
      </c>
    </row>
    <row r="157" spans="2:65" s="9" customFormat="1" ht="39" customHeight="1">
      <c r="B157" s="22"/>
      <c r="C157" s="122" t="s">
        <v>264</v>
      </c>
      <c r="D157" s="122" t="s">
        <v>148</v>
      </c>
      <c r="E157" s="123" t="s">
        <v>265</v>
      </c>
      <c r="F157" s="158" t="s">
        <v>266</v>
      </c>
      <c r="G157" s="158"/>
      <c r="H157" s="158"/>
      <c r="I157" s="158"/>
      <c r="J157" s="124" t="s">
        <v>151</v>
      </c>
      <c r="K157" s="125">
        <v>72.56</v>
      </c>
      <c r="L157" s="159"/>
      <c r="M157" s="159"/>
      <c r="N157" s="159">
        <f>ROUND($L$157*$K$157,2)</f>
        <v>0</v>
      </c>
      <c r="O157" s="159"/>
      <c r="P157" s="159"/>
      <c r="Q157" s="159"/>
      <c r="R157" s="23"/>
      <c r="T157" s="126"/>
      <c r="U157" s="28" t="s">
        <v>38</v>
      </c>
      <c r="V157" s="127">
        <v>0.01</v>
      </c>
      <c r="W157" s="127">
        <f>$V$157*$K$157</f>
        <v>0.7256</v>
      </c>
      <c r="X157" s="127">
        <v>0.002</v>
      </c>
      <c r="Y157" s="127">
        <f>$X$157*$K$157</f>
        <v>0.14512</v>
      </c>
      <c r="Z157" s="127">
        <v>0.005</v>
      </c>
      <c r="AA157" s="128">
        <f>$Z$157*$K$157</f>
        <v>0.3628</v>
      </c>
      <c r="AR157" s="9" t="s">
        <v>204</v>
      </c>
      <c r="AT157" s="9" t="s">
        <v>148</v>
      </c>
      <c r="AU157" s="9" t="s">
        <v>129</v>
      </c>
      <c r="AY157" s="9" t="s">
        <v>147</v>
      </c>
      <c r="BE157" s="101">
        <f>IF($U$157="základná",$N$157,0)</f>
        <v>0</v>
      </c>
      <c r="BF157" s="101">
        <f>IF($U$157="znížená",$N$157,0)</f>
        <v>0</v>
      </c>
      <c r="BG157" s="101">
        <f>IF($U$157="zákl. prenesená",$N$157,0)</f>
        <v>0</v>
      </c>
      <c r="BH157" s="101">
        <f>IF($U$157="zníž. prenesená",$N$157,0)</f>
        <v>0</v>
      </c>
      <c r="BI157" s="101">
        <f>IF($U$157="nulová",$N$157,0)</f>
        <v>0</v>
      </c>
      <c r="BJ157" s="9" t="s">
        <v>129</v>
      </c>
      <c r="BK157" s="101">
        <f>ROUND($L$157*$K$157,2)</f>
        <v>0</v>
      </c>
      <c r="BL157" s="9" t="s">
        <v>204</v>
      </c>
      <c r="BM157" s="9" t="s">
        <v>267</v>
      </c>
    </row>
    <row r="158" spans="2:65" s="9" customFormat="1" ht="27" customHeight="1">
      <c r="B158" s="22"/>
      <c r="C158" s="122" t="s">
        <v>268</v>
      </c>
      <c r="D158" s="122" t="s">
        <v>148</v>
      </c>
      <c r="E158" s="123" t="s">
        <v>269</v>
      </c>
      <c r="F158" s="158" t="s">
        <v>270</v>
      </c>
      <c r="G158" s="158"/>
      <c r="H158" s="158"/>
      <c r="I158" s="158"/>
      <c r="J158" s="124" t="s">
        <v>203</v>
      </c>
      <c r="K158" s="125">
        <v>41.4</v>
      </c>
      <c r="L158" s="159"/>
      <c r="M158" s="159"/>
      <c r="N158" s="159">
        <f>ROUND($L$158*$K$158,2)</f>
        <v>0</v>
      </c>
      <c r="O158" s="159"/>
      <c r="P158" s="159"/>
      <c r="Q158" s="159"/>
      <c r="R158" s="23"/>
      <c r="T158" s="126"/>
      <c r="U158" s="28" t="s">
        <v>38</v>
      </c>
      <c r="V158" s="127">
        <v>0.05</v>
      </c>
      <c r="W158" s="127">
        <f>$V$158*$K$158</f>
        <v>2.07</v>
      </c>
      <c r="X158" s="127">
        <v>0.001</v>
      </c>
      <c r="Y158" s="127">
        <f>$X$158*$K$158</f>
        <v>0.0414</v>
      </c>
      <c r="Z158" s="127">
        <v>0</v>
      </c>
      <c r="AA158" s="128">
        <f>$Z$158*$K$158</f>
        <v>0</v>
      </c>
      <c r="AR158" s="9" t="s">
        <v>204</v>
      </c>
      <c r="AT158" s="9" t="s">
        <v>148</v>
      </c>
      <c r="AU158" s="9" t="s">
        <v>129</v>
      </c>
      <c r="AY158" s="9" t="s">
        <v>147</v>
      </c>
      <c r="BE158" s="101">
        <f>IF($U$158="základná",$N$158,0)</f>
        <v>0</v>
      </c>
      <c r="BF158" s="101">
        <f>IF($U$158="znížená",$N$158,0)</f>
        <v>0</v>
      </c>
      <c r="BG158" s="101">
        <f>IF($U$158="zákl. prenesená",$N$158,0)</f>
        <v>0</v>
      </c>
      <c r="BH158" s="101">
        <f>IF($U$158="zníž. prenesená",$N$158,0)</f>
        <v>0</v>
      </c>
      <c r="BI158" s="101">
        <f>IF($U$158="nulová",$N$158,0)</f>
        <v>0</v>
      </c>
      <c r="BJ158" s="9" t="s">
        <v>129</v>
      </c>
      <c r="BK158" s="101">
        <f>ROUND($L$158*$K$158,2)</f>
        <v>0</v>
      </c>
      <c r="BL158" s="9" t="s">
        <v>204</v>
      </c>
      <c r="BM158" s="9" t="s">
        <v>271</v>
      </c>
    </row>
    <row r="159" spans="2:65" s="9" customFormat="1" ht="27" customHeight="1">
      <c r="B159" s="22"/>
      <c r="C159" s="129" t="s">
        <v>272</v>
      </c>
      <c r="D159" s="129" t="s">
        <v>219</v>
      </c>
      <c r="E159" s="130" t="s">
        <v>273</v>
      </c>
      <c r="F159" s="161" t="s">
        <v>274</v>
      </c>
      <c r="G159" s="161"/>
      <c r="H159" s="161"/>
      <c r="I159" s="161"/>
      <c r="J159" s="131" t="s">
        <v>222</v>
      </c>
      <c r="K159" s="132">
        <v>4</v>
      </c>
      <c r="L159" s="162"/>
      <c r="M159" s="162"/>
      <c r="N159" s="162">
        <f>ROUND($L$159*$K$159,2)</f>
        <v>0</v>
      </c>
      <c r="O159" s="162"/>
      <c r="P159" s="162"/>
      <c r="Q159" s="162"/>
      <c r="R159" s="23"/>
      <c r="T159" s="126"/>
      <c r="U159" s="28" t="s">
        <v>38</v>
      </c>
      <c r="V159" s="127">
        <v>0</v>
      </c>
      <c r="W159" s="127">
        <f>$V$159*$K$159</f>
        <v>0</v>
      </c>
      <c r="X159" s="127">
        <v>0.035</v>
      </c>
      <c r="Y159" s="127">
        <f>$X$159*$K$159</f>
        <v>0.14</v>
      </c>
      <c r="Z159" s="127">
        <v>0</v>
      </c>
      <c r="AA159" s="128">
        <f>$Z$159*$K$159</f>
        <v>0</v>
      </c>
      <c r="AR159" s="9" t="s">
        <v>223</v>
      </c>
      <c r="AT159" s="9" t="s">
        <v>219</v>
      </c>
      <c r="AU159" s="9" t="s">
        <v>129</v>
      </c>
      <c r="AY159" s="9" t="s">
        <v>147</v>
      </c>
      <c r="BE159" s="101">
        <f>IF($U$159="základná",$N$159,0)</f>
        <v>0</v>
      </c>
      <c r="BF159" s="101">
        <f>IF($U$159="znížená",$N$159,0)</f>
        <v>0</v>
      </c>
      <c r="BG159" s="101">
        <f>IF($U$159="zákl. prenesená",$N$159,0)</f>
        <v>0</v>
      </c>
      <c r="BH159" s="101">
        <f>IF($U$159="zníž. prenesená",$N$159,0)</f>
        <v>0</v>
      </c>
      <c r="BI159" s="101">
        <f>IF($U$159="nulová",$N$159,0)</f>
        <v>0</v>
      </c>
      <c r="BJ159" s="9" t="s">
        <v>129</v>
      </c>
      <c r="BK159" s="101">
        <f>ROUND($L$159*$K$159,2)</f>
        <v>0</v>
      </c>
      <c r="BL159" s="9" t="s">
        <v>204</v>
      </c>
      <c r="BM159" s="9" t="s">
        <v>275</v>
      </c>
    </row>
    <row r="160" spans="2:65" s="9" customFormat="1" ht="27" customHeight="1">
      <c r="B160" s="22"/>
      <c r="C160" s="129" t="s">
        <v>223</v>
      </c>
      <c r="D160" s="129" t="s">
        <v>219</v>
      </c>
      <c r="E160" s="130" t="s">
        <v>276</v>
      </c>
      <c r="F160" s="161" t="s">
        <v>277</v>
      </c>
      <c r="G160" s="161"/>
      <c r="H160" s="161"/>
      <c r="I160" s="161"/>
      <c r="J160" s="131" t="s">
        <v>222</v>
      </c>
      <c r="K160" s="132">
        <v>2</v>
      </c>
      <c r="L160" s="162"/>
      <c r="M160" s="162"/>
      <c r="N160" s="162">
        <f>ROUND($L$160*$K$160,2)</f>
        <v>0</v>
      </c>
      <c r="O160" s="162"/>
      <c r="P160" s="162"/>
      <c r="Q160" s="162"/>
      <c r="R160" s="23"/>
      <c r="T160" s="126"/>
      <c r="U160" s="28" t="s">
        <v>38</v>
      </c>
      <c r="V160" s="127">
        <v>0</v>
      </c>
      <c r="W160" s="127">
        <f>$V$160*$K$160</f>
        <v>0</v>
      </c>
      <c r="X160" s="127">
        <v>0.035</v>
      </c>
      <c r="Y160" s="127">
        <f>$X$160*$K$160</f>
        <v>0.07</v>
      </c>
      <c r="Z160" s="127">
        <v>0</v>
      </c>
      <c r="AA160" s="128">
        <f>$Z$160*$K$160</f>
        <v>0</v>
      </c>
      <c r="AR160" s="9" t="s">
        <v>223</v>
      </c>
      <c r="AT160" s="9" t="s">
        <v>219</v>
      </c>
      <c r="AU160" s="9" t="s">
        <v>129</v>
      </c>
      <c r="AY160" s="9" t="s">
        <v>147</v>
      </c>
      <c r="BE160" s="101">
        <f>IF($U$160="základná",$N$160,0)</f>
        <v>0</v>
      </c>
      <c r="BF160" s="101">
        <f>IF($U$160="znížená",$N$160,0)</f>
        <v>0</v>
      </c>
      <c r="BG160" s="101">
        <f>IF($U$160="zákl. prenesená",$N$160,0)</f>
        <v>0</v>
      </c>
      <c r="BH160" s="101">
        <f>IF($U$160="zníž. prenesená",$N$160,0)</f>
        <v>0</v>
      </c>
      <c r="BI160" s="101">
        <f>IF($U$160="nulová",$N$160,0)</f>
        <v>0</v>
      </c>
      <c r="BJ160" s="9" t="s">
        <v>129</v>
      </c>
      <c r="BK160" s="101">
        <f>ROUND($L$160*$K$160,2)</f>
        <v>0</v>
      </c>
      <c r="BL160" s="9" t="s">
        <v>204</v>
      </c>
      <c r="BM160" s="9" t="s">
        <v>278</v>
      </c>
    </row>
    <row r="161" spans="2:65" s="9" customFormat="1" ht="15.75" customHeight="1">
      <c r="B161" s="22"/>
      <c r="C161" s="122" t="s">
        <v>279</v>
      </c>
      <c r="D161" s="122" t="s">
        <v>148</v>
      </c>
      <c r="E161" s="123" t="s">
        <v>280</v>
      </c>
      <c r="F161" s="158" t="s">
        <v>281</v>
      </c>
      <c r="G161" s="158"/>
      <c r="H161" s="158"/>
      <c r="I161" s="158"/>
      <c r="J161" s="124" t="s">
        <v>203</v>
      </c>
      <c r="K161" s="125">
        <v>35.3</v>
      </c>
      <c r="L161" s="159"/>
      <c r="M161" s="159"/>
      <c r="N161" s="159">
        <f>ROUND($L$161*$K$161,2)</f>
        <v>0</v>
      </c>
      <c r="O161" s="159"/>
      <c r="P161" s="159"/>
      <c r="Q161" s="159"/>
      <c r="R161" s="23"/>
      <c r="T161" s="126"/>
      <c r="U161" s="28" t="s">
        <v>38</v>
      </c>
      <c r="V161" s="127">
        <v>0.325</v>
      </c>
      <c r="W161" s="127">
        <f>$V$161*$K$161</f>
        <v>11.4725</v>
      </c>
      <c r="X161" s="127">
        <v>2E-05</v>
      </c>
      <c r="Y161" s="127">
        <f>$X$161*$K$161</f>
        <v>0.000706</v>
      </c>
      <c r="Z161" s="127">
        <v>0</v>
      </c>
      <c r="AA161" s="128">
        <f>$Z$161*$K$161</f>
        <v>0</v>
      </c>
      <c r="AR161" s="9" t="s">
        <v>204</v>
      </c>
      <c r="AT161" s="9" t="s">
        <v>148</v>
      </c>
      <c r="AU161" s="9" t="s">
        <v>129</v>
      </c>
      <c r="AY161" s="9" t="s">
        <v>147</v>
      </c>
      <c r="BE161" s="101">
        <f>IF($U$161="základná",$N$161,0)</f>
        <v>0</v>
      </c>
      <c r="BF161" s="101">
        <f>IF($U$161="znížená",$N$161,0)</f>
        <v>0</v>
      </c>
      <c r="BG161" s="101">
        <f>IF($U$161="zákl. prenesená",$N$161,0)</f>
        <v>0</v>
      </c>
      <c r="BH161" s="101">
        <f>IF($U$161="zníž. prenesená",$N$161,0)</f>
        <v>0</v>
      </c>
      <c r="BI161" s="101">
        <f>IF($U$161="nulová",$N$161,0)</f>
        <v>0</v>
      </c>
      <c r="BJ161" s="9" t="s">
        <v>129</v>
      </c>
      <c r="BK161" s="101">
        <f>ROUND($L$161*$K$161,2)</f>
        <v>0</v>
      </c>
      <c r="BL161" s="9" t="s">
        <v>204</v>
      </c>
      <c r="BM161" s="9" t="s">
        <v>282</v>
      </c>
    </row>
    <row r="162" spans="2:65" s="9" customFormat="1" ht="27" customHeight="1">
      <c r="B162" s="22"/>
      <c r="C162" s="129" t="s">
        <v>283</v>
      </c>
      <c r="D162" s="129" t="s">
        <v>219</v>
      </c>
      <c r="E162" s="130" t="s">
        <v>284</v>
      </c>
      <c r="F162" s="161" t="s">
        <v>285</v>
      </c>
      <c r="G162" s="161"/>
      <c r="H162" s="161"/>
      <c r="I162" s="161"/>
      <c r="J162" s="131" t="s">
        <v>203</v>
      </c>
      <c r="K162" s="132">
        <v>36.712</v>
      </c>
      <c r="L162" s="162"/>
      <c r="M162" s="162"/>
      <c r="N162" s="162">
        <f>ROUND($L$162*$K$162,2)</f>
        <v>0</v>
      </c>
      <c r="O162" s="162"/>
      <c r="P162" s="162"/>
      <c r="Q162" s="162"/>
      <c r="R162" s="23"/>
      <c r="T162" s="126"/>
      <c r="U162" s="28" t="s">
        <v>38</v>
      </c>
      <c r="V162" s="127">
        <v>0</v>
      </c>
      <c r="W162" s="127">
        <f>$V$162*$K$162</f>
        <v>0</v>
      </c>
      <c r="X162" s="127">
        <v>0.00114</v>
      </c>
      <c r="Y162" s="127">
        <f>$X$162*$K$162</f>
        <v>0.04185168</v>
      </c>
      <c r="Z162" s="127">
        <v>0</v>
      </c>
      <c r="AA162" s="128">
        <f>$Z$162*$K$162</f>
        <v>0</v>
      </c>
      <c r="AR162" s="9" t="s">
        <v>286</v>
      </c>
      <c r="AT162" s="9" t="s">
        <v>219</v>
      </c>
      <c r="AU162" s="9" t="s">
        <v>129</v>
      </c>
      <c r="AY162" s="9" t="s">
        <v>147</v>
      </c>
      <c r="BE162" s="101">
        <f>IF($U$162="základná",$N$162,0)</f>
        <v>0</v>
      </c>
      <c r="BF162" s="101">
        <f>IF($U$162="znížená",$N$162,0)</f>
        <v>0</v>
      </c>
      <c r="BG162" s="101">
        <f>IF($U$162="zákl. prenesená",$N$162,0)</f>
        <v>0</v>
      </c>
      <c r="BH162" s="101">
        <f>IF($U$162="zníž. prenesená",$N$162,0)</f>
        <v>0</v>
      </c>
      <c r="BI162" s="101">
        <f>IF($U$162="nulová",$N$162,0)</f>
        <v>0</v>
      </c>
      <c r="BJ162" s="9" t="s">
        <v>129</v>
      </c>
      <c r="BK162" s="101">
        <f>ROUND($L$162*$K$162,2)</f>
        <v>0</v>
      </c>
      <c r="BL162" s="9" t="s">
        <v>286</v>
      </c>
      <c r="BM162" s="9" t="s">
        <v>287</v>
      </c>
    </row>
    <row r="163" spans="2:65" s="9" customFormat="1" ht="27" customHeight="1">
      <c r="B163" s="22"/>
      <c r="C163" s="129" t="s">
        <v>288</v>
      </c>
      <c r="D163" s="129" t="s">
        <v>219</v>
      </c>
      <c r="E163" s="130" t="s">
        <v>289</v>
      </c>
      <c r="F163" s="161" t="s">
        <v>290</v>
      </c>
      <c r="G163" s="161"/>
      <c r="H163" s="161"/>
      <c r="I163" s="161"/>
      <c r="J163" s="131" t="s">
        <v>291</v>
      </c>
      <c r="K163" s="132">
        <v>20</v>
      </c>
      <c r="L163" s="162"/>
      <c r="M163" s="162"/>
      <c r="N163" s="162">
        <f>ROUND($L$163*$K$163,2)</f>
        <v>0</v>
      </c>
      <c r="O163" s="162"/>
      <c r="P163" s="162"/>
      <c r="Q163" s="162"/>
      <c r="R163" s="23"/>
      <c r="T163" s="126"/>
      <c r="U163" s="28" t="s">
        <v>38</v>
      </c>
      <c r="V163" s="127">
        <v>0</v>
      </c>
      <c r="W163" s="127">
        <f>$V$163*$K$163</f>
        <v>0</v>
      </c>
      <c r="X163" s="127">
        <v>0.0001</v>
      </c>
      <c r="Y163" s="127">
        <f>$X$163*$K$163</f>
        <v>0.002</v>
      </c>
      <c r="Z163" s="127">
        <v>0</v>
      </c>
      <c r="AA163" s="128">
        <f>$Z$163*$K$163</f>
        <v>0</v>
      </c>
      <c r="AR163" s="9" t="s">
        <v>286</v>
      </c>
      <c r="AT163" s="9" t="s">
        <v>219</v>
      </c>
      <c r="AU163" s="9" t="s">
        <v>129</v>
      </c>
      <c r="AY163" s="9" t="s">
        <v>147</v>
      </c>
      <c r="BE163" s="101">
        <f>IF($U$163="základná",$N$163,0)</f>
        <v>0</v>
      </c>
      <c r="BF163" s="101">
        <f>IF($U$163="znížená",$N$163,0)</f>
        <v>0</v>
      </c>
      <c r="BG163" s="101">
        <f>IF($U$163="zákl. prenesená",$N$163,0)</f>
        <v>0</v>
      </c>
      <c r="BH163" s="101">
        <f>IF($U$163="zníž. prenesená",$N$163,0)</f>
        <v>0</v>
      </c>
      <c r="BI163" s="101">
        <f>IF($U$163="nulová",$N$163,0)</f>
        <v>0</v>
      </c>
      <c r="BJ163" s="9" t="s">
        <v>129</v>
      </c>
      <c r="BK163" s="101">
        <f>ROUND($L$163*$K$163,2)</f>
        <v>0</v>
      </c>
      <c r="BL163" s="9" t="s">
        <v>286</v>
      </c>
      <c r="BM163" s="9" t="s">
        <v>292</v>
      </c>
    </row>
    <row r="164" spans="2:65" s="9" customFormat="1" ht="27" customHeight="1">
      <c r="B164" s="22"/>
      <c r="C164" s="122" t="s">
        <v>293</v>
      </c>
      <c r="D164" s="122" t="s">
        <v>148</v>
      </c>
      <c r="E164" s="123" t="s">
        <v>294</v>
      </c>
      <c r="F164" s="158" t="s">
        <v>295</v>
      </c>
      <c r="G164" s="158"/>
      <c r="H164" s="158"/>
      <c r="I164" s="158"/>
      <c r="J164" s="124" t="s">
        <v>212</v>
      </c>
      <c r="K164" s="125">
        <v>177.658</v>
      </c>
      <c r="L164" s="159"/>
      <c r="M164" s="159"/>
      <c r="N164" s="159">
        <f>ROUND($L$164*$K$164,2)</f>
        <v>0</v>
      </c>
      <c r="O164" s="159"/>
      <c r="P164" s="159"/>
      <c r="Q164" s="159"/>
      <c r="R164" s="23"/>
      <c r="T164" s="126"/>
      <c r="U164" s="28" t="s">
        <v>38</v>
      </c>
      <c r="V164" s="127">
        <v>0</v>
      </c>
      <c r="W164" s="127">
        <f>$V$164*$K$164</f>
        <v>0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9" t="s">
        <v>204</v>
      </c>
      <c r="AT164" s="9" t="s">
        <v>148</v>
      </c>
      <c r="AU164" s="9" t="s">
        <v>129</v>
      </c>
      <c r="AY164" s="9" t="s">
        <v>147</v>
      </c>
      <c r="BE164" s="101">
        <f>IF($U$164="základná",$N$164,0)</f>
        <v>0</v>
      </c>
      <c r="BF164" s="101">
        <f>IF($U$164="znížená",$N$164,0)</f>
        <v>0</v>
      </c>
      <c r="BG164" s="101">
        <f>IF($U$164="zákl. prenesená",$N$164,0)</f>
        <v>0</v>
      </c>
      <c r="BH164" s="101">
        <f>IF($U$164="zníž. prenesená",$N$164,0)</f>
        <v>0</v>
      </c>
      <c r="BI164" s="101">
        <f>IF($U$164="nulová",$N$164,0)</f>
        <v>0</v>
      </c>
      <c r="BJ164" s="9" t="s">
        <v>129</v>
      </c>
      <c r="BK164" s="101">
        <f>ROUND($L$164*$K$164,2)</f>
        <v>0</v>
      </c>
      <c r="BL164" s="9" t="s">
        <v>204</v>
      </c>
      <c r="BM164" s="9" t="s">
        <v>296</v>
      </c>
    </row>
    <row r="165" spans="2:63" s="112" customFormat="1" ht="30.75" customHeight="1">
      <c r="B165" s="113"/>
      <c r="D165" s="121" t="s">
        <v>124</v>
      </c>
      <c r="E165" s="121"/>
      <c r="F165" s="121"/>
      <c r="G165" s="121"/>
      <c r="H165" s="121"/>
      <c r="I165" s="121"/>
      <c r="J165" s="121"/>
      <c r="K165" s="121"/>
      <c r="L165" s="121"/>
      <c r="M165" s="121"/>
      <c r="N165" s="160">
        <f>$BK$165</f>
        <v>0</v>
      </c>
      <c r="O165" s="160"/>
      <c r="P165" s="160"/>
      <c r="Q165" s="160"/>
      <c r="R165" s="115"/>
      <c r="T165" s="116"/>
      <c r="W165" s="117">
        <f>SUM($W$166:$W$168)</f>
        <v>0.5166</v>
      </c>
      <c r="Y165" s="117">
        <f>SUM($Y$166:$Y$168)</f>
        <v>0.06888</v>
      </c>
      <c r="AA165" s="118">
        <f>SUM($AA$166:$AA$168)</f>
        <v>0.1722</v>
      </c>
      <c r="AR165" s="119" t="s">
        <v>129</v>
      </c>
      <c r="AT165" s="119" t="s">
        <v>70</v>
      </c>
      <c r="AU165" s="119" t="s">
        <v>76</v>
      </c>
      <c r="AY165" s="119" t="s">
        <v>147</v>
      </c>
      <c r="BK165" s="120">
        <f>SUM($BK$166:$BK$168)</f>
        <v>0</v>
      </c>
    </row>
    <row r="166" spans="2:65" s="9" customFormat="1" ht="27" customHeight="1">
      <c r="B166" s="22"/>
      <c r="C166" s="122" t="s">
        <v>297</v>
      </c>
      <c r="D166" s="122" t="s">
        <v>148</v>
      </c>
      <c r="E166" s="123" t="s">
        <v>298</v>
      </c>
      <c r="F166" s="158" t="s">
        <v>299</v>
      </c>
      <c r="G166" s="158"/>
      <c r="H166" s="158"/>
      <c r="I166" s="158"/>
      <c r="J166" s="124" t="s">
        <v>151</v>
      </c>
      <c r="K166" s="125">
        <v>17.22</v>
      </c>
      <c r="L166" s="159"/>
      <c r="M166" s="159"/>
      <c r="N166" s="159">
        <f>ROUND($L$166*$K$166,2)</f>
        <v>0</v>
      </c>
      <c r="O166" s="159"/>
      <c r="P166" s="159"/>
      <c r="Q166" s="159"/>
      <c r="R166" s="23"/>
      <c r="T166" s="126"/>
      <c r="U166" s="28" t="s">
        <v>38</v>
      </c>
      <c r="V166" s="127">
        <v>0.02</v>
      </c>
      <c r="W166" s="127">
        <f>$V$166*$K$166</f>
        <v>0.3444</v>
      </c>
      <c r="X166" s="127">
        <v>0.002</v>
      </c>
      <c r="Y166" s="127">
        <f>$X$166*$K$166</f>
        <v>0.03444</v>
      </c>
      <c r="Z166" s="127">
        <v>0.005</v>
      </c>
      <c r="AA166" s="128">
        <f>$Z$166*$K$166</f>
        <v>0.0861</v>
      </c>
      <c r="AR166" s="9" t="s">
        <v>204</v>
      </c>
      <c r="AT166" s="9" t="s">
        <v>148</v>
      </c>
      <c r="AU166" s="9" t="s">
        <v>129</v>
      </c>
      <c r="AY166" s="9" t="s">
        <v>147</v>
      </c>
      <c r="BE166" s="101">
        <f>IF($U$166="základná",$N$166,0)</f>
        <v>0</v>
      </c>
      <c r="BF166" s="101">
        <f>IF($U$166="znížená",$N$166,0)</f>
        <v>0</v>
      </c>
      <c r="BG166" s="101">
        <f>IF($U$166="zákl. prenesená",$N$166,0)</f>
        <v>0</v>
      </c>
      <c r="BH166" s="101">
        <f>IF($U$166="zníž. prenesená",$N$166,0)</f>
        <v>0</v>
      </c>
      <c r="BI166" s="101">
        <f>IF($U$166="nulová",$N$166,0)</f>
        <v>0</v>
      </c>
      <c r="BJ166" s="9" t="s">
        <v>129</v>
      </c>
      <c r="BK166" s="101">
        <f>ROUND($L$166*$K$166,2)</f>
        <v>0</v>
      </c>
      <c r="BL166" s="9" t="s">
        <v>204</v>
      </c>
      <c r="BM166" s="9" t="s">
        <v>300</v>
      </c>
    </row>
    <row r="167" spans="2:65" s="9" customFormat="1" ht="27" customHeight="1">
      <c r="B167" s="22"/>
      <c r="C167" s="122" t="s">
        <v>301</v>
      </c>
      <c r="D167" s="122" t="s">
        <v>148</v>
      </c>
      <c r="E167" s="123" t="s">
        <v>302</v>
      </c>
      <c r="F167" s="158" t="s">
        <v>303</v>
      </c>
      <c r="G167" s="158"/>
      <c r="H167" s="158"/>
      <c r="I167" s="158"/>
      <c r="J167" s="124" t="s">
        <v>151</v>
      </c>
      <c r="K167" s="125">
        <v>17.22</v>
      </c>
      <c r="L167" s="159"/>
      <c r="M167" s="159"/>
      <c r="N167" s="159">
        <f>ROUND($L$167*$K$167,2)</f>
        <v>0</v>
      </c>
      <c r="O167" s="159"/>
      <c r="P167" s="159"/>
      <c r="Q167" s="159"/>
      <c r="R167" s="23"/>
      <c r="T167" s="126"/>
      <c r="U167" s="28" t="s">
        <v>38</v>
      </c>
      <c r="V167" s="127">
        <v>0.01</v>
      </c>
      <c r="W167" s="127">
        <f>$V$167*$K$167</f>
        <v>0.1722</v>
      </c>
      <c r="X167" s="127">
        <v>0.002</v>
      </c>
      <c r="Y167" s="127">
        <f>$X$167*$K$167</f>
        <v>0.03444</v>
      </c>
      <c r="Z167" s="127">
        <v>0.005</v>
      </c>
      <c r="AA167" s="128">
        <f>$Z$167*$K$167</f>
        <v>0.0861</v>
      </c>
      <c r="AR167" s="9" t="s">
        <v>204</v>
      </c>
      <c r="AT167" s="9" t="s">
        <v>148</v>
      </c>
      <c r="AU167" s="9" t="s">
        <v>129</v>
      </c>
      <c r="AY167" s="9" t="s">
        <v>147</v>
      </c>
      <c r="BE167" s="101">
        <f>IF($U$167="základná",$N$167,0)</f>
        <v>0</v>
      </c>
      <c r="BF167" s="101">
        <f>IF($U$167="znížená",$N$167,0)</f>
        <v>0</v>
      </c>
      <c r="BG167" s="101">
        <f>IF($U$167="zákl. prenesená",$N$167,0)</f>
        <v>0</v>
      </c>
      <c r="BH167" s="101">
        <f>IF($U$167="zníž. prenesená",$N$167,0)</f>
        <v>0</v>
      </c>
      <c r="BI167" s="101">
        <f>IF($U$167="nulová",$N$167,0)</f>
        <v>0</v>
      </c>
      <c r="BJ167" s="9" t="s">
        <v>129</v>
      </c>
      <c r="BK167" s="101">
        <f>ROUND($L$167*$K$167,2)</f>
        <v>0</v>
      </c>
      <c r="BL167" s="9" t="s">
        <v>204</v>
      </c>
      <c r="BM167" s="9" t="s">
        <v>304</v>
      </c>
    </row>
    <row r="168" spans="2:65" s="9" customFormat="1" ht="27" customHeight="1">
      <c r="B168" s="22"/>
      <c r="C168" s="122" t="s">
        <v>305</v>
      </c>
      <c r="D168" s="122" t="s">
        <v>148</v>
      </c>
      <c r="E168" s="123" t="s">
        <v>306</v>
      </c>
      <c r="F168" s="158" t="s">
        <v>307</v>
      </c>
      <c r="G168" s="158"/>
      <c r="H168" s="158"/>
      <c r="I168" s="158"/>
      <c r="J168" s="124" t="s">
        <v>212</v>
      </c>
      <c r="K168" s="125">
        <v>4.717</v>
      </c>
      <c r="L168" s="159"/>
      <c r="M168" s="159"/>
      <c r="N168" s="159">
        <f>ROUND($L$168*$K$168,2)</f>
        <v>0</v>
      </c>
      <c r="O168" s="159"/>
      <c r="P168" s="159"/>
      <c r="Q168" s="159"/>
      <c r="R168" s="23"/>
      <c r="T168" s="126"/>
      <c r="U168" s="28" t="s">
        <v>38</v>
      </c>
      <c r="V168" s="127">
        <v>0</v>
      </c>
      <c r="W168" s="127">
        <f>$V$168*$K$168</f>
        <v>0</v>
      </c>
      <c r="X168" s="127">
        <v>0</v>
      </c>
      <c r="Y168" s="127">
        <f>$X$168*$K$168</f>
        <v>0</v>
      </c>
      <c r="Z168" s="127">
        <v>0</v>
      </c>
      <c r="AA168" s="128">
        <f>$Z$168*$K$168</f>
        <v>0</v>
      </c>
      <c r="AR168" s="9" t="s">
        <v>204</v>
      </c>
      <c r="AT168" s="9" t="s">
        <v>148</v>
      </c>
      <c r="AU168" s="9" t="s">
        <v>129</v>
      </c>
      <c r="AY168" s="9" t="s">
        <v>147</v>
      </c>
      <c r="BE168" s="101">
        <f>IF($U$168="základná",$N$168,0)</f>
        <v>0</v>
      </c>
      <c r="BF168" s="101">
        <f>IF($U$168="znížená",$N$168,0)</f>
        <v>0</v>
      </c>
      <c r="BG168" s="101">
        <f>IF($U$168="zákl. prenesená",$N$168,0)</f>
        <v>0</v>
      </c>
      <c r="BH168" s="101">
        <f>IF($U$168="zníž. prenesená",$N$168,0)</f>
        <v>0</v>
      </c>
      <c r="BI168" s="101">
        <f>IF($U$168="nulová",$N$168,0)</f>
        <v>0</v>
      </c>
      <c r="BJ168" s="9" t="s">
        <v>129</v>
      </c>
      <c r="BK168" s="101">
        <f>ROUND($L$168*$K$168,2)</f>
        <v>0</v>
      </c>
      <c r="BL168" s="9" t="s">
        <v>204</v>
      </c>
      <c r="BM168" s="9" t="s">
        <v>308</v>
      </c>
    </row>
    <row r="169" spans="2:63" s="112" customFormat="1" ht="30.75" customHeight="1">
      <c r="B169" s="113"/>
      <c r="D169" s="121" t="s">
        <v>125</v>
      </c>
      <c r="E169" s="121"/>
      <c r="F169" s="121"/>
      <c r="G169" s="121"/>
      <c r="H169" s="121"/>
      <c r="I169" s="121"/>
      <c r="J169" s="121"/>
      <c r="K169" s="121"/>
      <c r="L169" s="121"/>
      <c r="M169" s="121"/>
      <c r="N169" s="160">
        <f>$BK$169</f>
        <v>0</v>
      </c>
      <c r="O169" s="160"/>
      <c r="P169" s="160"/>
      <c r="Q169" s="160"/>
      <c r="R169" s="115"/>
      <c r="T169" s="116"/>
      <c r="W169" s="117">
        <f>SUM($W$170:$W$172)</f>
        <v>21.5046</v>
      </c>
      <c r="Y169" s="117">
        <f>SUM($Y$170:$Y$172)</f>
        <v>0.054612</v>
      </c>
      <c r="AA169" s="118">
        <f>SUM($AA$170:$AA$172)</f>
        <v>0</v>
      </c>
      <c r="AR169" s="119" t="s">
        <v>129</v>
      </c>
      <c r="AT169" s="119" t="s">
        <v>70</v>
      </c>
      <c r="AU169" s="119" t="s">
        <v>76</v>
      </c>
      <c r="AY169" s="119" t="s">
        <v>147</v>
      </c>
      <c r="BK169" s="120">
        <f>SUM($BK$170:$BK$172)</f>
        <v>0</v>
      </c>
    </row>
    <row r="170" spans="2:65" s="9" customFormat="1" ht="27" customHeight="1">
      <c r="B170" s="22"/>
      <c r="C170" s="122" t="s">
        <v>309</v>
      </c>
      <c r="D170" s="122" t="s">
        <v>148</v>
      </c>
      <c r="E170" s="123" t="s">
        <v>310</v>
      </c>
      <c r="F170" s="158" t="s">
        <v>311</v>
      </c>
      <c r="G170" s="158"/>
      <c r="H170" s="158"/>
      <c r="I170" s="158"/>
      <c r="J170" s="124" t="s">
        <v>151</v>
      </c>
      <c r="K170" s="125">
        <v>109.2</v>
      </c>
      <c r="L170" s="159"/>
      <c r="M170" s="159"/>
      <c r="N170" s="159">
        <f>ROUND($L$170*$K$170,2)</f>
        <v>0</v>
      </c>
      <c r="O170" s="159"/>
      <c r="P170" s="159"/>
      <c r="Q170" s="159"/>
      <c r="R170" s="23"/>
      <c r="T170" s="126"/>
      <c r="U170" s="28" t="s">
        <v>38</v>
      </c>
      <c r="V170" s="127">
        <v>0.03</v>
      </c>
      <c r="W170" s="127">
        <f>$V$170*$K$170</f>
        <v>3.276</v>
      </c>
      <c r="X170" s="127">
        <v>0.0001</v>
      </c>
      <c r="Y170" s="127">
        <f>$X$170*$K$170</f>
        <v>0.010920000000000001</v>
      </c>
      <c r="Z170" s="127">
        <v>0</v>
      </c>
      <c r="AA170" s="128">
        <f>$Z$170*$K$170</f>
        <v>0</v>
      </c>
      <c r="AR170" s="9" t="s">
        <v>204</v>
      </c>
      <c r="AT170" s="9" t="s">
        <v>148</v>
      </c>
      <c r="AU170" s="9" t="s">
        <v>129</v>
      </c>
      <c r="AY170" s="9" t="s">
        <v>147</v>
      </c>
      <c r="BE170" s="101">
        <f>IF($U$170="základná",$N$170,0)</f>
        <v>0</v>
      </c>
      <c r="BF170" s="101">
        <f>IF($U$170="znížená",$N$170,0)</f>
        <v>0</v>
      </c>
      <c r="BG170" s="101">
        <f>IF($U$170="zákl. prenesená",$N$170,0)</f>
        <v>0</v>
      </c>
      <c r="BH170" s="101">
        <f>IF($U$170="zníž. prenesená",$N$170,0)</f>
        <v>0</v>
      </c>
      <c r="BI170" s="101">
        <f>IF($U$170="nulová",$N$170,0)</f>
        <v>0</v>
      </c>
      <c r="BJ170" s="9" t="s">
        <v>129</v>
      </c>
      <c r="BK170" s="101">
        <f>ROUND($L$170*$K$170,2)</f>
        <v>0</v>
      </c>
      <c r="BL170" s="9" t="s">
        <v>204</v>
      </c>
      <c r="BM170" s="9" t="s">
        <v>312</v>
      </c>
    </row>
    <row r="171" spans="2:65" s="9" customFormat="1" ht="27" customHeight="1">
      <c r="B171" s="22"/>
      <c r="C171" s="122" t="s">
        <v>313</v>
      </c>
      <c r="D171" s="122" t="s">
        <v>148</v>
      </c>
      <c r="E171" s="123" t="s">
        <v>314</v>
      </c>
      <c r="F171" s="158" t="s">
        <v>315</v>
      </c>
      <c r="G171" s="158"/>
      <c r="H171" s="158"/>
      <c r="I171" s="158"/>
      <c r="J171" s="124" t="s">
        <v>151</v>
      </c>
      <c r="K171" s="125">
        <v>191.4</v>
      </c>
      <c r="L171" s="159"/>
      <c r="M171" s="159"/>
      <c r="N171" s="159">
        <f>ROUND($L$171*$K$171,2)</f>
        <v>0</v>
      </c>
      <c r="O171" s="159"/>
      <c r="P171" s="159"/>
      <c r="Q171" s="159"/>
      <c r="R171" s="23"/>
      <c r="T171" s="126"/>
      <c r="U171" s="28" t="s">
        <v>38</v>
      </c>
      <c r="V171" s="127">
        <v>0.065</v>
      </c>
      <c r="W171" s="127">
        <f>$V$171*$K$171</f>
        <v>12.441</v>
      </c>
      <c r="X171" s="127">
        <v>4E-05</v>
      </c>
      <c r="Y171" s="127">
        <f>$X$171*$K$171</f>
        <v>0.0076560000000000005</v>
      </c>
      <c r="Z171" s="127">
        <v>0</v>
      </c>
      <c r="AA171" s="128">
        <f>$Z$171*$K$171</f>
        <v>0</v>
      </c>
      <c r="AR171" s="9" t="s">
        <v>204</v>
      </c>
      <c r="AT171" s="9" t="s">
        <v>148</v>
      </c>
      <c r="AU171" s="9" t="s">
        <v>129</v>
      </c>
      <c r="AY171" s="9" t="s">
        <v>147</v>
      </c>
      <c r="BE171" s="101">
        <f>IF($U$171="základná",$N$171,0)</f>
        <v>0</v>
      </c>
      <c r="BF171" s="101">
        <f>IF($U$171="znížená",$N$171,0)</f>
        <v>0</v>
      </c>
      <c r="BG171" s="101">
        <f>IF($U$171="zákl. prenesená",$N$171,0)</f>
        <v>0</v>
      </c>
      <c r="BH171" s="101">
        <f>IF($U$171="zníž. prenesená",$N$171,0)</f>
        <v>0</v>
      </c>
      <c r="BI171" s="101">
        <f>IF($U$171="nulová",$N$171,0)</f>
        <v>0</v>
      </c>
      <c r="BJ171" s="9" t="s">
        <v>129</v>
      </c>
      <c r="BK171" s="101">
        <f>ROUND($L$171*$K$171,2)</f>
        <v>0</v>
      </c>
      <c r="BL171" s="9" t="s">
        <v>204</v>
      </c>
      <c r="BM171" s="9" t="s">
        <v>316</v>
      </c>
    </row>
    <row r="172" spans="2:65" s="9" customFormat="1" ht="39" customHeight="1">
      <c r="B172" s="22"/>
      <c r="C172" s="122" t="s">
        <v>317</v>
      </c>
      <c r="D172" s="122" t="s">
        <v>148</v>
      </c>
      <c r="E172" s="123" t="s">
        <v>318</v>
      </c>
      <c r="F172" s="158" t="s">
        <v>319</v>
      </c>
      <c r="G172" s="158"/>
      <c r="H172" s="158"/>
      <c r="I172" s="158"/>
      <c r="J172" s="124" t="s">
        <v>151</v>
      </c>
      <c r="K172" s="125">
        <v>109.2</v>
      </c>
      <c r="L172" s="159"/>
      <c r="M172" s="159"/>
      <c r="N172" s="159">
        <f>ROUND($L$172*$K$172,2)</f>
        <v>0</v>
      </c>
      <c r="O172" s="159"/>
      <c r="P172" s="159"/>
      <c r="Q172" s="159"/>
      <c r="R172" s="23"/>
      <c r="T172" s="126"/>
      <c r="U172" s="133" t="s">
        <v>38</v>
      </c>
      <c r="V172" s="134">
        <v>0.053</v>
      </c>
      <c r="W172" s="134">
        <f>$V$172*$K$172</f>
        <v>5.7876</v>
      </c>
      <c r="X172" s="134">
        <v>0.00033</v>
      </c>
      <c r="Y172" s="134">
        <f>$X$172*$K$172</f>
        <v>0.036036</v>
      </c>
      <c r="Z172" s="134">
        <v>0</v>
      </c>
      <c r="AA172" s="135">
        <f>$Z$172*$K$172</f>
        <v>0</v>
      </c>
      <c r="AR172" s="9" t="s">
        <v>204</v>
      </c>
      <c r="AT172" s="9" t="s">
        <v>148</v>
      </c>
      <c r="AU172" s="9" t="s">
        <v>129</v>
      </c>
      <c r="AY172" s="9" t="s">
        <v>147</v>
      </c>
      <c r="BE172" s="101">
        <f>IF($U$172="základná",$N$172,0)</f>
        <v>0</v>
      </c>
      <c r="BF172" s="101">
        <f>IF($U$172="znížená",$N$172,0)</f>
        <v>0</v>
      </c>
      <c r="BG172" s="101">
        <f>IF($U$172="zákl. prenesená",$N$172,0)</f>
        <v>0</v>
      </c>
      <c r="BH172" s="101">
        <f>IF($U$172="zníž. prenesená",$N$172,0)</f>
        <v>0</v>
      </c>
      <c r="BI172" s="101">
        <f>IF($U$172="nulová",$N$172,0)</f>
        <v>0</v>
      </c>
      <c r="BJ172" s="9" t="s">
        <v>129</v>
      </c>
      <c r="BK172" s="101">
        <f>ROUND($L$172*$K$172,2)</f>
        <v>0</v>
      </c>
      <c r="BL172" s="9" t="s">
        <v>204</v>
      </c>
      <c r="BM172" s="9" t="s">
        <v>320</v>
      </c>
    </row>
    <row r="173" spans="2:18" s="9" customFormat="1" ht="7.5" customHeight="1"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5"/>
    </row>
  </sheetData>
  <sheetProtection selectLockedCells="1" selectUnlockedCells="1"/>
  <mergeCells count="20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L124:M124"/>
    <mergeCell ref="N124:Q124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37:Q137"/>
    <mergeCell ref="F138:I138"/>
    <mergeCell ref="L138:M138"/>
    <mergeCell ref="N138:Q138"/>
    <mergeCell ref="N139:Q139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2:I172"/>
    <mergeCell ref="L172:M172"/>
    <mergeCell ref="N172:Q172"/>
    <mergeCell ref="N169:Q169"/>
    <mergeCell ref="F170:I170"/>
    <mergeCell ref="L170:M170"/>
    <mergeCell ref="N170:Q170"/>
    <mergeCell ref="F171:I171"/>
    <mergeCell ref="L171:M171"/>
    <mergeCell ref="N171:Q171"/>
  </mergeCells>
  <hyperlinks>
    <hyperlink ref="F1" location="C2" display="1) Krycí list rozpočtu"/>
    <hyperlink ref="H1" location="C86" display="2) Rekapitulácia rozpočtu"/>
    <hyperlink ref="L1" location="C120" display="3) Rozpočet"/>
    <hyperlink ref="S1" location="'Rekapitulácia stavby'!C2" display="Rekapitulácia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7"/>
  <sheetViews>
    <sheetView showGridLines="0" zoomScalePageLayoutView="0" workbookViewId="0" topLeftCell="A1">
      <pane ySplit="1" topLeftCell="A112" activePane="bottomLeft" state="frozen"/>
      <selection pane="topLeft" activeCell="A1" sqref="A1"/>
      <selection pane="bottomLeft" activeCell="AC120" sqref="AC120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1"/>
      <c r="B1" s="4"/>
      <c r="C1" s="4"/>
      <c r="D1" s="5" t="s">
        <v>1</v>
      </c>
      <c r="E1" s="4"/>
      <c r="F1" s="6" t="s">
        <v>104</v>
      </c>
      <c r="G1" s="6"/>
      <c r="H1" s="175" t="s">
        <v>105</v>
      </c>
      <c r="I1" s="175"/>
      <c r="J1" s="175"/>
      <c r="K1" s="175"/>
      <c r="L1" s="6" t="s">
        <v>106</v>
      </c>
      <c r="M1" s="4"/>
      <c r="N1" s="4"/>
      <c r="O1" s="5" t="s">
        <v>107</v>
      </c>
      <c r="P1" s="4"/>
      <c r="Q1" s="4"/>
      <c r="R1" s="4"/>
      <c r="S1" s="6" t="s">
        <v>108</v>
      </c>
      <c r="T1" s="6"/>
      <c r="U1" s="81"/>
      <c r="V1" s="81"/>
    </row>
    <row r="2" spans="3:46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5" t="s">
        <v>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" t="s">
        <v>81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71</v>
      </c>
    </row>
    <row r="4" spans="2:46" s="1" customFormat="1" ht="37.5" customHeight="1">
      <c r="B4" s="13"/>
      <c r="C4" s="146" t="s">
        <v>973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T4" s="15" t="s">
        <v>11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170" t="str">
        <f>'Rekapitulácia stavby'!$K$6</f>
        <v>Obnova kultúrneho domu Prašník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14"/>
    </row>
    <row r="7" spans="2:18" s="9" customFormat="1" ht="33.75" customHeight="1">
      <c r="B7" s="22"/>
      <c r="D7" s="17" t="s">
        <v>109</v>
      </c>
      <c r="F7" s="156" t="s">
        <v>967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3"/>
    </row>
    <row r="8" spans="2:18" s="9" customFormat="1" ht="15" customHeight="1">
      <c r="B8" s="22"/>
      <c r="D8" s="18" t="s">
        <v>17</v>
      </c>
      <c r="F8" s="19" t="s">
        <v>26</v>
      </c>
      <c r="M8" s="18" t="s">
        <v>18</v>
      </c>
      <c r="O8" s="19"/>
      <c r="R8" s="23"/>
    </row>
    <row r="9" spans="2:18" s="9" customFormat="1" ht="15" customHeight="1">
      <c r="B9" s="22"/>
      <c r="D9" s="18" t="s">
        <v>19</v>
      </c>
      <c r="F9" s="19" t="s">
        <v>20</v>
      </c>
      <c r="M9" s="18" t="s">
        <v>21</v>
      </c>
      <c r="O9" s="165">
        <f>'Rekapitulácia stavby'!$AN$8</f>
        <v>42228</v>
      </c>
      <c r="P9" s="165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22</v>
      </c>
      <c r="M11" s="18" t="s">
        <v>23</v>
      </c>
      <c r="O11" s="148"/>
      <c r="P11" s="148"/>
      <c r="R11" s="23"/>
    </row>
    <row r="12" spans="2:18" s="9" customFormat="1" ht="18.75" customHeight="1">
      <c r="B12" s="22"/>
      <c r="E12" s="19" t="s">
        <v>20</v>
      </c>
      <c r="M12" s="18" t="s">
        <v>24</v>
      </c>
      <c r="O12" s="148"/>
      <c r="P12" s="148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25</v>
      </c>
      <c r="M14" s="18" t="s">
        <v>23</v>
      </c>
      <c r="O14" s="148"/>
      <c r="P14" s="148"/>
      <c r="R14" s="23"/>
    </row>
    <row r="15" spans="2:18" s="9" customFormat="1" ht="18.75" customHeight="1">
      <c r="B15" s="22"/>
      <c r="E15" s="19" t="s">
        <v>26</v>
      </c>
      <c r="M15" s="18" t="s">
        <v>24</v>
      </c>
      <c r="O15" s="148"/>
      <c r="P15" s="148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27</v>
      </c>
      <c r="M17" s="18" t="s">
        <v>23</v>
      </c>
      <c r="O17" s="148"/>
      <c r="P17" s="148"/>
      <c r="R17" s="23"/>
    </row>
    <row r="18" spans="2:18" s="9" customFormat="1" ht="18.75" customHeight="1">
      <c r="B18" s="22"/>
      <c r="E18" s="19" t="s">
        <v>28</v>
      </c>
      <c r="M18" s="18" t="s">
        <v>24</v>
      </c>
      <c r="O18" s="148"/>
      <c r="P18" s="148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30</v>
      </c>
      <c r="M20" s="18" t="s">
        <v>23</v>
      </c>
      <c r="O20" s="148">
        <f>IF('Rekapitulácia stavby'!$AN$19="","",'Rekapitulácia stavby'!$AN$19)</f>
      </c>
      <c r="P20" s="148"/>
      <c r="R20" s="23"/>
    </row>
    <row r="21" spans="2:18" s="9" customFormat="1" ht="18.75" customHeight="1">
      <c r="B21" s="22"/>
      <c r="E21" s="19" t="str">
        <f>IF('Rekapitulácia stavby'!$E$20="","",'Rekapitulácia stavby'!$E$20)</f>
        <v> </v>
      </c>
      <c r="M21" s="18" t="s">
        <v>24</v>
      </c>
      <c r="O21" s="148">
        <f>IF('Rekapitulácia stavby'!$AN$20="","",'Rekapitulácia stavby'!$AN$20)</f>
      </c>
      <c r="P21" s="148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31</v>
      </c>
      <c r="R23" s="23"/>
    </row>
    <row r="24" spans="2:18" s="82" customFormat="1" ht="15.75" customHeight="1">
      <c r="B24" s="83"/>
      <c r="E24" s="157"/>
      <c r="F24" s="157"/>
      <c r="G24" s="157"/>
      <c r="H24" s="157"/>
      <c r="I24" s="157"/>
      <c r="J24" s="157"/>
      <c r="K24" s="157"/>
      <c r="L24" s="157"/>
      <c r="R24" s="84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5" t="s">
        <v>111</v>
      </c>
      <c r="M27" s="152">
        <f>$N$88</f>
        <v>0</v>
      </c>
      <c r="N27" s="152"/>
      <c r="O27" s="152"/>
      <c r="P27" s="152"/>
      <c r="R27" s="23"/>
    </row>
    <row r="28" spans="2:18" s="9" customFormat="1" ht="15" customHeight="1">
      <c r="B28" s="22"/>
      <c r="D28" s="21" t="s">
        <v>112</v>
      </c>
      <c r="M28" s="152">
        <f>$N$105</f>
        <v>0</v>
      </c>
      <c r="N28" s="152"/>
      <c r="O28" s="152"/>
      <c r="P28" s="15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6" t="s">
        <v>34</v>
      </c>
      <c r="M30" s="174">
        <f>ROUND($M$27+$M$28,2)</f>
        <v>0</v>
      </c>
      <c r="N30" s="174"/>
      <c r="O30" s="174"/>
      <c r="P30" s="174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35</v>
      </c>
      <c r="E32" s="27" t="s">
        <v>36</v>
      </c>
      <c r="F32" s="87">
        <v>0.2</v>
      </c>
      <c r="G32" s="88" t="s">
        <v>37</v>
      </c>
      <c r="H32" s="173">
        <f>ROUND((SUM($BE$105:$BE$109)+SUM($BE$127:$BE$216)),2)</f>
        <v>0</v>
      </c>
      <c r="I32" s="173"/>
      <c r="J32" s="173"/>
      <c r="M32" s="173">
        <f>ROUND(ROUND((SUM($BE$105:$BE$109)+SUM($BE$127:$BE$216)),2)*$F$32,2)</f>
        <v>0</v>
      </c>
      <c r="N32" s="173"/>
      <c r="O32" s="173"/>
      <c r="P32" s="173"/>
      <c r="R32" s="23"/>
    </row>
    <row r="33" spans="2:18" s="9" customFormat="1" ht="15" customHeight="1">
      <c r="B33" s="22"/>
      <c r="E33" s="27" t="s">
        <v>38</v>
      </c>
      <c r="F33" s="87">
        <v>0.2</v>
      </c>
      <c r="G33" s="88" t="s">
        <v>37</v>
      </c>
      <c r="H33" s="173">
        <f>ROUND((SUM($BF$105:$BF$109)+SUM($BF$127:$BF$216)),2)</f>
        <v>0</v>
      </c>
      <c r="I33" s="173"/>
      <c r="J33" s="173"/>
      <c r="M33" s="173">
        <f>ROUND(ROUND((SUM($BF$105:$BF$109)+SUM($BF$127:$BF$216)),2)*$F$33,2)</f>
        <v>0</v>
      </c>
      <c r="N33" s="173"/>
      <c r="O33" s="173"/>
      <c r="P33" s="173"/>
      <c r="R33" s="23"/>
    </row>
    <row r="34" spans="2:18" s="9" customFormat="1" ht="15" customHeight="1" hidden="1">
      <c r="B34" s="22"/>
      <c r="E34" s="27" t="s">
        <v>39</v>
      </c>
      <c r="F34" s="87">
        <v>0.2</v>
      </c>
      <c r="G34" s="88" t="s">
        <v>37</v>
      </c>
      <c r="H34" s="173">
        <f>ROUND((SUM($BG$105:$BG$109)+SUM($BG$127:$BG$216)),2)</f>
        <v>0</v>
      </c>
      <c r="I34" s="173"/>
      <c r="J34" s="173"/>
      <c r="M34" s="173">
        <v>0</v>
      </c>
      <c r="N34" s="173"/>
      <c r="O34" s="173"/>
      <c r="P34" s="173"/>
      <c r="R34" s="23"/>
    </row>
    <row r="35" spans="2:18" s="9" customFormat="1" ht="15" customHeight="1" hidden="1">
      <c r="B35" s="22"/>
      <c r="E35" s="27" t="s">
        <v>40</v>
      </c>
      <c r="F35" s="87">
        <v>0.2</v>
      </c>
      <c r="G35" s="88" t="s">
        <v>37</v>
      </c>
      <c r="H35" s="173">
        <f>ROUND((SUM($BH$105:$BH$109)+SUM($BH$127:$BH$216)),2)</f>
        <v>0</v>
      </c>
      <c r="I35" s="173"/>
      <c r="J35" s="173"/>
      <c r="M35" s="173">
        <v>0</v>
      </c>
      <c r="N35" s="173"/>
      <c r="O35" s="173"/>
      <c r="P35" s="173"/>
      <c r="R35" s="23"/>
    </row>
    <row r="36" spans="2:18" s="9" customFormat="1" ht="15" customHeight="1" hidden="1">
      <c r="B36" s="22"/>
      <c r="E36" s="27" t="s">
        <v>41</v>
      </c>
      <c r="F36" s="87">
        <v>0</v>
      </c>
      <c r="G36" s="88" t="s">
        <v>37</v>
      </c>
      <c r="H36" s="173">
        <f>ROUND((SUM($BI$105:$BI$109)+SUM($BI$127:$BI$216)),2)</f>
        <v>0</v>
      </c>
      <c r="I36" s="173"/>
      <c r="J36" s="173"/>
      <c r="M36" s="173">
        <v>0</v>
      </c>
      <c r="N36" s="173"/>
      <c r="O36" s="173"/>
      <c r="P36" s="173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42</v>
      </c>
      <c r="E38" s="32"/>
      <c r="F38" s="32"/>
      <c r="G38" s="89" t="s">
        <v>43</v>
      </c>
      <c r="H38" s="33" t="s">
        <v>44</v>
      </c>
      <c r="I38" s="32"/>
      <c r="J38" s="32"/>
      <c r="K38" s="32"/>
      <c r="L38" s="145">
        <f>SUM($M$30:$M$36)</f>
        <v>0</v>
      </c>
      <c r="M38" s="145"/>
      <c r="N38" s="145"/>
      <c r="O38" s="145"/>
      <c r="P38" s="1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45</v>
      </c>
      <c r="E50" s="35"/>
      <c r="F50" s="35"/>
      <c r="G50" s="35"/>
      <c r="H50" s="36"/>
      <c r="J50" s="34" t="s">
        <v>46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47</v>
      </c>
      <c r="E59" s="40"/>
      <c r="F59" s="40"/>
      <c r="G59" s="41" t="s">
        <v>48</v>
      </c>
      <c r="H59" s="42"/>
      <c r="J59" s="39" t="s">
        <v>47</v>
      </c>
      <c r="K59" s="40"/>
      <c r="L59" s="40"/>
      <c r="M59" s="40"/>
      <c r="N59" s="41" t="s">
        <v>48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49</v>
      </c>
      <c r="E61" s="35"/>
      <c r="F61" s="35"/>
      <c r="G61" s="35"/>
      <c r="H61" s="36"/>
      <c r="J61" s="34" t="s">
        <v>50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47</v>
      </c>
      <c r="E70" s="40"/>
      <c r="F70" s="40"/>
      <c r="G70" s="41" t="s">
        <v>48</v>
      </c>
      <c r="H70" s="42"/>
      <c r="J70" s="39" t="s">
        <v>47</v>
      </c>
      <c r="K70" s="40"/>
      <c r="L70" s="40"/>
      <c r="M70" s="40"/>
      <c r="N70" s="41" t="s">
        <v>48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46" t="s">
        <v>974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170" t="str">
        <f>$F$6</f>
        <v>Obnova kultúrneho domu Prašník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3"/>
    </row>
    <row r="79" spans="2:18" s="9" customFormat="1" ht="37.5" customHeight="1">
      <c r="B79" s="22"/>
      <c r="C79" s="51" t="s">
        <v>109</v>
      </c>
      <c r="F79" s="147" t="str">
        <f>$F$7</f>
        <v>3_1 - Oprava a zateplenie strešného plášťa - Kultúrny dom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19</v>
      </c>
      <c r="F81" s="19" t="str">
        <f>$F$9</f>
        <v>Obec Prašník</v>
      </c>
      <c r="K81" s="18" t="s">
        <v>21</v>
      </c>
      <c r="M81" s="165">
        <f>IF($O$9="","",$O$9)</f>
        <v>42228</v>
      </c>
      <c r="N81" s="165"/>
      <c r="O81" s="165"/>
      <c r="P81" s="165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22</v>
      </c>
      <c r="F83" s="19" t="str">
        <f>$E$12</f>
        <v>Obec Prašník</v>
      </c>
      <c r="K83" s="18" t="s">
        <v>27</v>
      </c>
      <c r="M83" s="148" t="str">
        <f>$E$18</f>
        <v>Ing. Michal Štoder</v>
      </c>
      <c r="N83" s="148"/>
      <c r="O83" s="148"/>
      <c r="P83" s="148"/>
      <c r="Q83" s="148"/>
      <c r="R83" s="23"/>
    </row>
    <row r="84" spans="2:18" s="9" customFormat="1" ht="15" customHeight="1">
      <c r="B84" s="22"/>
      <c r="C84" s="18" t="s">
        <v>25</v>
      </c>
      <c r="F84" s="19" t="str">
        <f>IF($E$15="","",$E$15)</f>
        <v> </v>
      </c>
      <c r="K84" s="18" t="s">
        <v>30</v>
      </c>
      <c r="M84" s="148" t="str">
        <f>$E$21</f>
        <v> </v>
      </c>
      <c r="N84" s="148"/>
      <c r="O84" s="148"/>
      <c r="P84" s="148"/>
      <c r="Q84" s="148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72" t="s">
        <v>113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72" t="s">
        <v>114</v>
      </c>
      <c r="O86" s="172"/>
      <c r="P86" s="172"/>
      <c r="Q86" s="17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115</v>
      </c>
      <c r="N88" s="137">
        <f>$N$127</f>
        <v>0</v>
      </c>
      <c r="O88" s="137"/>
      <c r="P88" s="137"/>
      <c r="Q88" s="137"/>
      <c r="R88" s="23"/>
      <c r="AU88" s="9" t="s">
        <v>116</v>
      </c>
    </row>
    <row r="89" spans="2:18" s="90" customFormat="1" ht="25.5" customHeight="1">
      <c r="B89" s="91"/>
      <c r="D89" s="92" t="s">
        <v>117</v>
      </c>
      <c r="N89" s="171">
        <f>$N$128</f>
        <v>0</v>
      </c>
      <c r="O89" s="171"/>
      <c r="P89" s="171"/>
      <c r="Q89" s="171"/>
      <c r="R89" s="93"/>
    </row>
    <row r="90" spans="2:18" s="85" customFormat="1" ht="21" customHeight="1">
      <c r="B90" s="94"/>
      <c r="D90" s="95" t="s">
        <v>323</v>
      </c>
      <c r="N90" s="169">
        <f>$N$129</f>
        <v>0</v>
      </c>
      <c r="O90" s="169"/>
      <c r="P90" s="169"/>
      <c r="Q90" s="169"/>
      <c r="R90" s="96"/>
    </row>
    <row r="91" spans="2:18" s="85" customFormat="1" ht="21" customHeight="1">
      <c r="B91" s="94"/>
      <c r="D91" s="95" t="s">
        <v>324</v>
      </c>
      <c r="N91" s="169">
        <f>$N$135</f>
        <v>0</v>
      </c>
      <c r="O91" s="169"/>
      <c r="P91" s="169"/>
      <c r="Q91" s="169"/>
      <c r="R91" s="96"/>
    </row>
    <row r="92" spans="2:18" s="85" customFormat="1" ht="21" customHeight="1">
      <c r="B92" s="94"/>
      <c r="D92" s="95" t="s">
        <v>120</v>
      </c>
      <c r="N92" s="169">
        <f>$N$143</f>
        <v>0</v>
      </c>
      <c r="O92" s="169"/>
      <c r="P92" s="169"/>
      <c r="Q92" s="169"/>
      <c r="R92" s="96"/>
    </row>
    <row r="93" spans="2:18" s="90" customFormat="1" ht="25.5" customHeight="1">
      <c r="B93" s="91"/>
      <c r="D93" s="92" t="s">
        <v>121</v>
      </c>
      <c r="N93" s="171">
        <f>$N$145</f>
        <v>0</v>
      </c>
      <c r="O93" s="171"/>
      <c r="P93" s="171"/>
      <c r="Q93" s="171"/>
      <c r="R93" s="93"/>
    </row>
    <row r="94" spans="2:18" s="85" customFormat="1" ht="21" customHeight="1">
      <c r="B94" s="94"/>
      <c r="D94" s="95" t="s">
        <v>358</v>
      </c>
      <c r="N94" s="169">
        <f>$N$146</f>
        <v>0</v>
      </c>
      <c r="O94" s="169"/>
      <c r="P94" s="169"/>
      <c r="Q94" s="169"/>
      <c r="R94" s="96"/>
    </row>
    <row r="95" spans="2:18" s="85" customFormat="1" ht="21" customHeight="1">
      <c r="B95" s="94"/>
      <c r="D95" s="95" t="s">
        <v>359</v>
      </c>
      <c r="N95" s="169">
        <f>$N$173</f>
        <v>0</v>
      </c>
      <c r="O95" s="169"/>
      <c r="P95" s="169"/>
      <c r="Q95" s="169"/>
      <c r="R95" s="96"/>
    </row>
    <row r="96" spans="2:18" s="85" customFormat="1" ht="21" customHeight="1">
      <c r="B96" s="94"/>
      <c r="D96" s="95" t="s">
        <v>360</v>
      </c>
      <c r="N96" s="169">
        <f>$N$181</f>
        <v>0</v>
      </c>
      <c r="O96" s="169"/>
      <c r="P96" s="169"/>
      <c r="Q96" s="169"/>
      <c r="R96" s="96"/>
    </row>
    <row r="97" spans="2:18" s="85" customFormat="1" ht="21" customHeight="1">
      <c r="B97" s="94"/>
      <c r="D97" s="95" t="s">
        <v>361</v>
      </c>
      <c r="N97" s="169">
        <f>$N$186</f>
        <v>0</v>
      </c>
      <c r="O97" s="169"/>
      <c r="P97" s="169"/>
      <c r="Q97" s="169"/>
      <c r="R97" s="96"/>
    </row>
    <row r="98" spans="2:18" s="85" customFormat="1" ht="21" customHeight="1">
      <c r="B98" s="94"/>
      <c r="D98" s="95" t="s">
        <v>122</v>
      </c>
      <c r="N98" s="169">
        <f>$N$189</f>
        <v>0</v>
      </c>
      <c r="O98" s="169"/>
      <c r="P98" s="169"/>
      <c r="Q98" s="169"/>
      <c r="R98" s="96"/>
    </row>
    <row r="99" spans="2:18" s="85" customFormat="1" ht="21" customHeight="1">
      <c r="B99" s="94"/>
      <c r="D99" s="95" t="s">
        <v>362</v>
      </c>
      <c r="N99" s="169">
        <f>$N$202</f>
        <v>0</v>
      </c>
      <c r="O99" s="169"/>
      <c r="P99" s="169"/>
      <c r="Q99" s="169"/>
      <c r="R99" s="96"/>
    </row>
    <row r="100" spans="2:18" s="90" customFormat="1" ht="25.5" customHeight="1">
      <c r="B100" s="91"/>
      <c r="D100" s="92" t="s">
        <v>325</v>
      </c>
      <c r="N100" s="171">
        <f>$N$210</f>
        <v>0</v>
      </c>
      <c r="O100" s="171"/>
      <c r="P100" s="171"/>
      <c r="Q100" s="171"/>
      <c r="R100" s="93"/>
    </row>
    <row r="101" spans="2:18" s="85" customFormat="1" ht="21" customHeight="1">
      <c r="B101" s="94"/>
      <c r="D101" s="95" t="s">
        <v>326</v>
      </c>
      <c r="N101" s="169">
        <f>$N$211</f>
        <v>0</v>
      </c>
      <c r="O101" s="169"/>
      <c r="P101" s="169"/>
      <c r="Q101" s="169"/>
      <c r="R101" s="96"/>
    </row>
    <row r="102" spans="2:18" s="90" customFormat="1" ht="25.5" customHeight="1">
      <c r="B102" s="91"/>
      <c r="D102" s="92" t="s">
        <v>327</v>
      </c>
      <c r="N102" s="171">
        <f>$N$214</f>
        <v>0</v>
      </c>
      <c r="O102" s="171"/>
      <c r="P102" s="171"/>
      <c r="Q102" s="171"/>
      <c r="R102" s="93"/>
    </row>
    <row r="103" spans="2:18" s="85" customFormat="1" ht="21" customHeight="1">
      <c r="B103" s="94"/>
      <c r="D103" s="95" t="s">
        <v>328</v>
      </c>
      <c r="N103" s="169">
        <f>$N$215</f>
        <v>0</v>
      </c>
      <c r="O103" s="169"/>
      <c r="P103" s="169"/>
      <c r="Q103" s="169"/>
      <c r="R103" s="96"/>
    </row>
    <row r="104" spans="2:18" s="9" customFormat="1" ht="22.5" customHeight="1">
      <c r="B104" s="22"/>
      <c r="R104" s="23"/>
    </row>
    <row r="105" spans="2:21" s="9" customFormat="1" ht="30" customHeight="1">
      <c r="B105" s="22"/>
      <c r="C105" s="62" t="s">
        <v>126</v>
      </c>
      <c r="N105" s="137">
        <f>ROUND($N$106+$N$107+$N$108,2)</f>
        <v>0</v>
      </c>
      <c r="O105" s="137"/>
      <c r="P105" s="137"/>
      <c r="Q105" s="137"/>
      <c r="R105" s="23"/>
      <c r="T105" s="97"/>
      <c r="U105" s="98" t="s">
        <v>35</v>
      </c>
    </row>
    <row r="106" spans="2:62" s="9" customFormat="1" ht="18.75" customHeight="1">
      <c r="B106" s="22"/>
      <c r="D106" s="168" t="s">
        <v>127</v>
      </c>
      <c r="E106" s="168"/>
      <c r="F106" s="168"/>
      <c r="G106" s="168"/>
      <c r="H106" s="168"/>
      <c r="N106" s="169">
        <v>0</v>
      </c>
      <c r="O106" s="169"/>
      <c r="P106" s="169"/>
      <c r="Q106" s="169"/>
      <c r="R106" s="23"/>
      <c r="T106" s="99"/>
      <c r="U106" s="100" t="s">
        <v>38</v>
      </c>
      <c r="AY106" s="9" t="s">
        <v>128</v>
      </c>
      <c r="BE106" s="101">
        <f>IF($U$106="základná",$N$106,0)</f>
        <v>0</v>
      </c>
      <c r="BF106" s="101">
        <f>IF($U$106="znížená",$N$106,0)</f>
        <v>0</v>
      </c>
      <c r="BG106" s="101">
        <f>IF($U$106="zákl. prenesená",$N$106,0)</f>
        <v>0</v>
      </c>
      <c r="BH106" s="101">
        <f>IF($U$106="zníž. prenesená",$N$106,0)</f>
        <v>0</v>
      </c>
      <c r="BI106" s="101">
        <f>IF($U$106="nulová",$N$106,0)</f>
        <v>0</v>
      </c>
      <c r="BJ106" s="9" t="s">
        <v>129</v>
      </c>
    </row>
    <row r="107" spans="2:62" s="9" customFormat="1" ht="18.75" customHeight="1">
      <c r="B107" s="22"/>
      <c r="D107" s="168" t="s">
        <v>130</v>
      </c>
      <c r="E107" s="168"/>
      <c r="F107" s="168"/>
      <c r="G107" s="168"/>
      <c r="H107" s="168"/>
      <c r="N107" s="169">
        <v>0</v>
      </c>
      <c r="O107" s="169"/>
      <c r="P107" s="169"/>
      <c r="Q107" s="169"/>
      <c r="R107" s="23"/>
      <c r="T107" s="99"/>
      <c r="U107" s="100" t="s">
        <v>38</v>
      </c>
      <c r="AY107" s="9" t="s">
        <v>128</v>
      </c>
      <c r="BE107" s="101">
        <f>IF($U$107="základná",$N$107,0)</f>
        <v>0</v>
      </c>
      <c r="BF107" s="101">
        <f>IF($U$107="znížená",$N$107,0)</f>
        <v>0</v>
      </c>
      <c r="BG107" s="101">
        <f>IF($U$107="zákl. prenesená",$N$107,0)</f>
        <v>0</v>
      </c>
      <c r="BH107" s="101">
        <f>IF($U$107="zníž. prenesená",$N$107,0)</f>
        <v>0</v>
      </c>
      <c r="BI107" s="101">
        <f>IF($U$107="nulová",$N$107,0)</f>
        <v>0</v>
      </c>
      <c r="BJ107" s="9" t="s">
        <v>129</v>
      </c>
    </row>
    <row r="108" spans="2:62" s="9" customFormat="1" ht="18.75" customHeight="1">
      <c r="B108" s="22"/>
      <c r="D108" s="95" t="s">
        <v>131</v>
      </c>
      <c r="N108" s="169">
        <v>0</v>
      </c>
      <c r="O108" s="169"/>
      <c r="P108" s="169"/>
      <c r="Q108" s="169"/>
      <c r="R108" s="23"/>
      <c r="T108" s="102"/>
      <c r="U108" s="103" t="s">
        <v>38</v>
      </c>
      <c r="AY108" s="9" t="s">
        <v>132</v>
      </c>
      <c r="BE108" s="101">
        <f>IF($U$108="základná",$N$108,0)</f>
        <v>0</v>
      </c>
      <c r="BF108" s="101">
        <f>IF($U$108="znížená",$N$108,0)</f>
        <v>0</v>
      </c>
      <c r="BG108" s="101">
        <f>IF($U$108="zákl. prenesená",$N$108,0)</f>
        <v>0</v>
      </c>
      <c r="BH108" s="101">
        <f>IF($U$108="zníž. prenesená",$N$108,0)</f>
        <v>0</v>
      </c>
      <c r="BI108" s="101">
        <f>IF($U$108="nulová",$N$108,0)</f>
        <v>0</v>
      </c>
      <c r="BJ108" s="9" t="s">
        <v>129</v>
      </c>
    </row>
    <row r="109" spans="2:18" s="9" customFormat="1" ht="14.25" customHeight="1">
      <c r="B109" s="22"/>
      <c r="R109" s="23"/>
    </row>
    <row r="110" spans="2:18" s="9" customFormat="1" ht="30" customHeight="1">
      <c r="B110" s="22"/>
      <c r="C110" s="80" t="s">
        <v>103</v>
      </c>
      <c r="D110" s="30"/>
      <c r="E110" s="30"/>
      <c r="F110" s="30"/>
      <c r="G110" s="30"/>
      <c r="H110" s="30"/>
      <c r="I110" s="30"/>
      <c r="J110" s="30"/>
      <c r="K110" s="30"/>
      <c r="L110" s="138">
        <f>ROUND(SUM($N$88+$N$105),2)</f>
        <v>0</v>
      </c>
      <c r="M110" s="138"/>
      <c r="N110" s="138"/>
      <c r="O110" s="138"/>
      <c r="P110" s="138"/>
      <c r="Q110" s="138"/>
      <c r="R110" s="23"/>
    </row>
    <row r="111" spans="2:18" s="9" customFormat="1" ht="7.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5"/>
    </row>
    <row r="115" spans="2:18" s="9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9" customFormat="1" ht="37.5" customHeight="1">
      <c r="B116" s="22"/>
      <c r="C116" s="146" t="s">
        <v>975</v>
      </c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23"/>
    </row>
    <row r="117" spans="2:18" s="9" customFormat="1" ht="7.5" customHeight="1">
      <c r="B117" s="22"/>
      <c r="R117" s="23"/>
    </row>
    <row r="118" spans="2:18" s="9" customFormat="1" ht="30.75" customHeight="1">
      <c r="B118" s="22"/>
      <c r="C118" s="18" t="s">
        <v>15</v>
      </c>
      <c r="F118" s="170" t="str">
        <f>$F$6</f>
        <v>Obnova kultúrneho domu Prašník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R118" s="23"/>
    </row>
    <row r="119" spans="2:18" s="9" customFormat="1" ht="37.5" customHeight="1">
      <c r="B119" s="22"/>
      <c r="C119" s="51" t="s">
        <v>109</v>
      </c>
      <c r="F119" s="147" t="str">
        <f>$F$7</f>
        <v>3_1 - Oprava a zateplenie strešného plášťa - Kultúrny dom</v>
      </c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R119" s="23"/>
    </row>
    <row r="120" spans="2:18" s="9" customFormat="1" ht="7.5" customHeight="1">
      <c r="B120" s="22"/>
      <c r="R120" s="23"/>
    </row>
    <row r="121" spans="2:18" s="9" customFormat="1" ht="18.75" customHeight="1">
      <c r="B121" s="22"/>
      <c r="C121" s="18" t="s">
        <v>19</v>
      </c>
      <c r="F121" s="19" t="str">
        <f>$F$9</f>
        <v>Obec Prašník</v>
      </c>
      <c r="K121" s="18" t="s">
        <v>21</v>
      </c>
      <c r="M121" s="165">
        <f>IF($O$9="","",$O$9)</f>
        <v>42228</v>
      </c>
      <c r="N121" s="165"/>
      <c r="O121" s="165"/>
      <c r="P121" s="165"/>
      <c r="R121" s="23"/>
    </row>
    <row r="122" spans="2:18" s="9" customFormat="1" ht="7.5" customHeight="1">
      <c r="B122" s="22"/>
      <c r="R122" s="23"/>
    </row>
    <row r="123" spans="2:18" s="9" customFormat="1" ht="15.75" customHeight="1">
      <c r="B123" s="22"/>
      <c r="C123" s="18" t="s">
        <v>22</v>
      </c>
      <c r="F123" s="19" t="str">
        <f>$E$12</f>
        <v>Obec Prašník</v>
      </c>
      <c r="K123" s="18" t="s">
        <v>27</v>
      </c>
      <c r="M123" s="148" t="str">
        <f>$E$18</f>
        <v>Ing. Michal Štoder</v>
      </c>
      <c r="N123" s="148"/>
      <c r="O123" s="148"/>
      <c r="P123" s="148"/>
      <c r="Q123" s="148"/>
      <c r="R123" s="23"/>
    </row>
    <row r="124" spans="2:18" s="9" customFormat="1" ht="15" customHeight="1">
      <c r="B124" s="22"/>
      <c r="C124" s="18" t="s">
        <v>25</v>
      </c>
      <c r="F124" s="19" t="str">
        <f>IF($E$15="","",$E$15)</f>
        <v> </v>
      </c>
      <c r="K124" s="18" t="s">
        <v>30</v>
      </c>
      <c r="M124" s="148" t="str">
        <f>$E$21</f>
        <v> </v>
      </c>
      <c r="N124" s="148"/>
      <c r="O124" s="148"/>
      <c r="P124" s="148"/>
      <c r="Q124" s="148"/>
      <c r="R124" s="23"/>
    </row>
    <row r="125" spans="2:18" s="9" customFormat="1" ht="11.25" customHeight="1">
      <c r="B125" s="22"/>
      <c r="R125" s="23"/>
    </row>
    <row r="126" spans="2:27" s="104" customFormat="1" ht="30" customHeight="1">
      <c r="B126" s="105"/>
      <c r="C126" s="106" t="s">
        <v>133</v>
      </c>
      <c r="D126" s="107" t="s">
        <v>134</v>
      </c>
      <c r="E126" s="107" t="s">
        <v>53</v>
      </c>
      <c r="F126" s="166" t="s">
        <v>135</v>
      </c>
      <c r="G126" s="166"/>
      <c r="H126" s="166"/>
      <c r="I126" s="166"/>
      <c r="J126" s="107" t="s">
        <v>136</v>
      </c>
      <c r="K126" s="107" t="s">
        <v>137</v>
      </c>
      <c r="L126" s="166" t="s">
        <v>138</v>
      </c>
      <c r="M126" s="166"/>
      <c r="N126" s="167" t="s">
        <v>139</v>
      </c>
      <c r="O126" s="167"/>
      <c r="P126" s="167"/>
      <c r="Q126" s="167"/>
      <c r="R126" s="108"/>
      <c r="T126" s="57" t="s">
        <v>140</v>
      </c>
      <c r="U126" s="58" t="s">
        <v>35</v>
      </c>
      <c r="V126" s="58" t="s">
        <v>141</v>
      </c>
      <c r="W126" s="58" t="s">
        <v>142</v>
      </c>
      <c r="X126" s="58" t="s">
        <v>143</v>
      </c>
      <c r="Y126" s="58" t="s">
        <v>144</v>
      </c>
      <c r="Z126" s="58" t="s">
        <v>145</v>
      </c>
      <c r="AA126" s="59" t="s">
        <v>146</v>
      </c>
    </row>
    <row r="127" spans="2:63" s="9" customFormat="1" ht="30" customHeight="1">
      <c r="B127" s="22"/>
      <c r="C127" s="62" t="s">
        <v>111</v>
      </c>
      <c r="N127" s="164">
        <f>$BK$127</f>
        <v>0</v>
      </c>
      <c r="O127" s="164"/>
      <c r="P127" s="164"/>
      <c r="Q127" s="164"/>
      <c r="R127" s="23"/>
      <c r="T127" s="61"/>
      <c r="U127" s="35"/>
      <c r="V127" s="35"/>
      <c r="W127" s="109">
        <f>$W$128+$W$145+$W$210+$W$214</f>
        <v>0</v>
      </c>
      <c r="X127" s="35"/>
      <c r="Y127" s="109">
        <f>$Y$128+$Y$145+$Y$210+$Y$214</f>
        <v>31.460806520000002</v>
      </c>
      <c r="Z127" s="35"/>
      <c r="AA127" s="110">
        <f>$AA$128+$AA$145+$AA$210+$AA$214</f>
        <v>4.22280415</v>
      </c>
      <c r="AT127" s="9" t="s">
        <v>70</v>
      </c>
      <c r="AU127" s="9" t="s">
        <v>116</v>
      </c>
      <c r="BK127" s="111">
        <f>$BK$128+$BK$145+$BK$210+$BK$214</f>
        <v>0</v>
      </c>
    </row>
    <row r="128" spans="2:63" s="112" customFormat="1" ht="37.5" customHeight="1">
      <c r="B128" s="113"/>
      <c r="D128" s="114" t="s">
        <v>117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63">
        <f>$BK$128</f>
        <v>0</v>
      </c>
      <c r="O128" s="163"/>
      <c r="P128" s="163"/>
      <c r="Q128" s="163"/>
      <c r="R128" s="115"/>
      <c r="T128" s="116"/>
      <c r="W128" s="117">
        <f>$W$129+$W$135+$W$143</f>
        <v>0</v>
      </c>
      <c r="Y128" s="117">
        <f>$Y$129+$Y$135+$Y$143</f>
        <v>22.666802500000003</v>
      </c>
      <c r="AA128" s="118">
        <f>$AA$129+$AA$135+$AA$143</f>
        <v>0</v>
      </c>
      <c r="AR128" s="119" t="s">
        <v>76</v>
      </c>
      <c r="AT128" s="119" t="s">
        <v>70</v>
      </c>
      <c r="AU128" s="119" t="s">
        <v>71</v>
      </c>
      <c r="AY128" s="119" t="s">
        <v>147</v>
      </c>
      <c r="BK128" s="120">
        <f>$BK$129+$BK$135+$BK$143</f>
        <v>0</v>
      </c>
    </row>
    <row r="129" spans="2:63" s="112" customFormat="1" ht="21" customHeight="1">
      <c r="B129" s="113"/>
      <c r="D129" s="121" t="s">
        <v>323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160">
        <f>$BK$129</f>
        <v>0</v>
      </c>
      <c r="O129" s="160"/>
      <c r="P129" s="160"/>
      <c r="Q129" s="160"/>
      <c r="R129" s="115"/>
      <c r="T129" s="116"/>
      <c r="W129" s="117">
        <f>SUM($W$130:$W$134)</f>
        <v>0</v>
      </c>
      <c r="Y129" s="117">
        <f>SUM($Y$130:$Y$134)</f>
        <v>22.658605</v>
      </c>
      <c r="AA129" s="118">
        <f>SUM($AA$130:$AA$134)</f>
        <v>0</v>
      </c>
      <c r="AR129" s="119" t="s">
        <v>76</v>
      </c>
      <c r="AT129" s="119" t="s">
        <v>70</v>
      </c>
      <c r="AU129" s="119" t="s">
        <v>76</v>
      </c>
      <c r="AY129" s="119" t="s">
        <v>147</v>
      </c>
      <c r="BK129" s="120">
        <f>SUM($BK$130:$BK$134)</f>
        <v>0</v>
      </c>
    </row>
    <row r="130" spans="2:65" s="9" customFormat="1" ht="27" customHeight="1">
      <c r="B130" s="22"/>
      <c r="C130" s="122" t="s">
        <v>164</v>
      </c>
      <c r="D130" s="122" t="s">
        <v>148</v>
      </c>
      <c r="E130" s="123" t="s">
        <v>363</v>
      </c>
      <c r="F130" s="158" t="s">
        <v>364</v>
      </c>
      <c r="G130" s="158"/>
      <c r="H130" s="158"/>
      <c r="I130" s="158"/>
      <c r="J130" s="124" t="s">
        <v>151</v>
      </c>
      <c r="K130" s="125">
        <v>93.3</v>
      </c>
      <c r="L130" s="159"/>
      <c r="M130" s="159"/>
      <c r="N130" s="159">
        <f>ROUND($L$130*$K$130,2)</f>
        <v>0</v>
      </c>
      <c r="O130" s="159"/>
      <c r="P130" s="159"/>
      <c r="Q130" s="159"/>
      <c r="R130" s="23"/>
      <c r="T130" s="126"/>
      <c r="U130" s="28" t="s">
        <v>38</v>
      </c>
      <c r="V130" s="127">
        <v>0</v>
      </c>
      <c r="W130" s="127">
        <f>$V$130*$K$130</f>
        <v>0</v>
      </c>
      <c r="X130" s="127">
        <v>0.01118</v>
      </c>
      <c r="Y130" s="127">
        <f>$X$130*$K$130</f>
        <v>1.043094</v>
      </c>
      <c r="Z130" s="127">
        <v>0</v>
      </c>
      <c r="AA130" s="128">
        <f>$Z$130*$K$130</f>
        <v>0</v>
      </c>
      <c r="AR130" s="9" t="s">
        <v>152</v>
      </c>
      <c r="AT130" s="9" t="s">
        <v>148</v>
      </c>
      <c r="AU130" s="9" t="s">
        <v>129</v>
      </c>
      <c r="AY130" s="9" t="s">
        <v>147</v>
      </c>
      <c r="BE130" s="101">
        <f>IF($U$130="základná",$N$130,0)</f>
        <v>0</v>
      </c>
      <c r="BF130" s="101">
        <f>IF($U$130="znížená",$N$130,0)</f>
        <v>0</v>
      </c>
      <c r="BG130" s="101">
        <f>IF($U$130="zákl. prenesená",$N$130,0)</f>
        <v>0</v>
      </c>
      <c r="BH130" s="101">
        <f>IF($U$130="zníž. prenesená",$N$130,0)</f>
        <v>0</v>
      </c>
      <c r="BI130" s="101">
        <f>IF($U$130="nulová",$N$130,0)</f>
        <v>0</v>
      </c>
      <c r="BJ130" s="9" t="s">
        <v>129</v>
      </c>
      <c r="BK130" s="101">
        <f>ROUND($L$130*$K$130,2)</f>
        <v>0</v>
      </c>
      <c r="BL130" s="9" t="s">
        <v>152</v>
      </c>
      <c r="BM130" s="9" t="s">
        <v>164</v>
      </c>
    </row>
    <row r="131" spans="2:65" s="9" customFormat="1" ht="39" customHeight="1">
      <c r="B131" s="22"/>
      <c r="C131" s="122" t="s">
        <v>97</v>
      </c>
      <c r="D131" s="122" t="s">
        <v>148</v>
      </c>
      <c r="E131" s="123" t="s">
        <v>365</v>
      </c>
      <c r="F131" s="158" t="s">
        <v>366</v>
      </c>
      <c r="G131" s="158"/>
      <c r="H131" s="158"/>
      <c r="I131" s="158"/>
      <c r="J131" s="124" t="s">
        <v>151</v>
      </c>
      <c r="K131" s="125">
        <v>561.65</v>
      </c>
      <c r="L131" s="159"/>
      <c r="M131" s="159"/>
      <c r="N131" s="159">
        <f>ROUND($L$131*$K$131,2)</f>
        <v>0</v>
      </c>
      <c r="O131" s="159"/>
      <c r="P131" s="159"/>
      <c r="Q131" s="159"/>
      <c r="R131" s="23"/>
      <c r="T131" s="126"/>
      <c r="U131" s="28" t="s">
        <v>38</v>
      </c>
      <c r="V131" s="127">
        <v>0</v>
      </c>
      <c r="W131" s="127">
        <f>$V$131*$K$131</f>
        <v>0</v>
      </c>
      <c r="X131" s="127">
        <v>0.03674</v>
      </c>
      <c r="Y131" s="127">
        <f>$X$131*$K$131</f>
        <v>20.635021000000002</v>
      </c>
      <c r="Z131" s="127">
        <v>0</v>
      </c>
      <c r="AA131" s="128">
        <f>$Z$131*$K$131</f>
        <v>0</v>
      </c>
      <c r="AR131" s="9" t="s">
        <v>152</v>
      </c>
      <c r="AT131" s="9" t="s">
        <v>148</v>
      </c>
      <c r="AU131" s="9" t="s">
        <v>129</v>
      </c>
      <c r="AY131" s="9" t="s">
        <v>147</v>
      </c>
      <c r="BE131" s="101">
        <f>IF($U$131="základná",$N$131,0)</f>
        <v>0</v>
      </c>
      <c r="BF131" s="101">
        <f>IF($U$131="znížená",$N$131,0)</f>
        <v>0</v>
      </c>
      <c r="BG131" s="101">
        <f>IF($U$131="zákl. prenesená",$N$131,0)</f>
        <v>0</v>
      </c>
      <c r="BH131" s="101">
        <f>IF($U$131="zníž. prenesená",$N$131,0)</f>
        <v>0</v>
      </c>
      <c r="BI131" s="101">
        <f>IF($U$131="nulová",$N$131,0)</f>
        <v>0</v>
      </c>
      <c r="BJ131" s="9" t="s">
        <v>129</v>
      </c>
      <c r="BK131" s="101">
        <f>ROUND($L$131*$K$131,2)</f>
        <v>0</v>
      </c>
      <c r="BL131" s="9" t="s">
        <v>152</v>
      </c>
      <c r="BM131" s="9" t="s">
        <v>97</v>
      </c>
    </row>
    <row r="132" spans="2:65" s="9" customFormat="1" ht="39" customHeight="1">
      <c r="B132" s="22"/>
      <c r="C132" s="122" t="s">
        <v>171</v>
      </c>
      <c r="D132" s="122" t="s">
        <v>148</v>
      </c>
      <c r="E132" s="123" t="s">
        <v>367</v>
      </c>
      <c r="F132" s="158" t="s">
        <v>368</v>
      </c>
      <c r="G132" s="158"/>
      <c r="H132" s="158"/>
      <c r="I132" s="158"/>
      <c r="J132" s="124" t="s">
        <v>151</v>
      </c>
      <c r="K132" s="125">
        <v>54</v>
      </c>
      <c r="L132" s="159"/>
      <c r="M132" s="159"/>
      <c r="N132" s="159">
        <f>ROUND($L$132*$K$132,2)</f>
        <v>0</v>
      </c>
      <c r="O132" s="159"/>
      <c r="P132" s="159"/>
      <c r="Q132" s="159"/>
      <c r="R132" s="23"/>
      <c r="T132" s="126"/>
      <c r="U132" s="28" t="s">
        <v>38</v>
      </c>
      <c r="V132" s="127">
        <v>0</v>
      </c>
      <c r="W132" s="127">
        <f>$V$132*$K$132</f>
        <v>0</v>
      </c>
      <c r="X132" s="127">
        <v>0.00038</v>
      </c>
      <c r="Y132" s="127">
        <f>$X$132*$K$132</f>
        <v>0.02052</v>
      </c>
      <c r="Z132" s="127">
        <v>0</v>
      </c>
      <c r="AA132" s="128">
        <f>$Z$132*$K$132</f>
        <v>0</v>
      </c>
      <c r="AR132" s="9" t="s">
        <v>152</v>
      </c>
      <c r="AT132" s="9" t="s">
        <v>148</v>
      </c>
      <c r="AU132" s="9" t="s">
        <v>129</v>
      </c>
      <c r="AY132" s="9" t="s">
        <v>147</v>
      </c>
      <c r="BE132" s="101">
        <f>IF($U$132="základná",$N$132,0)</f>
        <v>0</v>
      </c>
      <c r="BF132" s="101">
        <f>IF($U$132="znížená",$N$132,0)</f>
        <v>0</v>
      </c>
      <c r="BG132" s="101">
        <f>IF($U$132="zákl. prenesená",$N$132,0)</f>
        <v>0</v>
      </c>
      <c r="BH132" s="101">
        <f>IF($U$132="zníž. prenesená",$N$132,0)</f>
        <v>0</v>
      </c>
      <c r="BI132" s="101">
        <f>IF($U$132="nulová",$N$132,0)</f>
        <v>0</v>
      </c>
      <c r="BJ132" s="9" t="s">
        <v>129</v>
      </c>
      <c r="BK132" s="101">
        <f>ROUND($L$132*$K$132,2)</f>
        <v>0</v>
      </c>
      <c r="BL132" s="9" t="s">
        <v>152</v>
      </c>
      <c r="BM132" s="9" t="s">
        <v>171</v>
      </c>
    </row>
    <row r="133" spans="2:65" s="9" customFormat="1" ht="15.75" customHeight="1">
      <c r="B133" s="22"/>
      <c r="C133" s="129" t="s">
        <v>175</v>
      </c>
      <c r="D133" s="129" t="s">
        <v>219</v>
      </c>
      <c r="E133" s="130" t="s">
        <v>369</v>
      </c>
      <c r="F133" s="161" t="s">
        <v>370</v>
      </c>
      <c r="G133" s="161"/>
      <c r="H133" s="161"/>
      <c r="I133" s="161"/>
      <c r="J133" s="131" t="s">
        <v>151</v>
      </c>
      <c r="K133" s="132">
        <v>56.7</v>
      </c>
      <c r="L133" s="162"/>
      <c r="M133" s="162"/>
      <c r="N133" s="162">
        <f>ROUND($L$133*$K$133,2)</f>
        <v>0</v>
      </c>
      <c r="O133" s="162"/>
      <c r="P133" s="162"/>
      <c r="Q133" s="162"/>
      <c r="R133" s="23"/>
      <c r="T133" s="126"/>
      <c r="U133" s="28" t="s">
        <v>38</v>
      </c>
      <c r="V133" s="127">
        <v>0</v>
      </c>
      <c r="W133" s="127">
        <f>$V$133*$K$133</f>
        <v>0</v>
      </c>
      <c r="X133" s="127">
        <v>0.0168</v>
      </c>
      <c r="Y133" s="127">
        <f>$X$133*$K$133</f>
        <v>0.95256</v>
      </c>
      <c r="Z133" s="127">
        <v>0</v>
      </c>
      <c r="AA133" s="128">
        <f>$Z$133*$K$133</f>
        <v>0</v>
      </c>
      <c r="AR133" s="9" t="s">
        <v>175</v>
      </c>
      <c r="AT133" s="9" t="s">
        <v>219</v>
      </c>
      <c r="AU133" s="9" t="s">
        <v>129</v>
      </c>
      <c r="AY133" s="9" t="s">
        <v>147</v>
      </c>
      <c r="BE133" s="101">
        <f>IF($U$133="základná",$N$133,0)</f>
        <v>0</v>
      </c>
      <c r="BF133" s="101">
        <f>IF($U$133="znížená",$N$133,0)</f>
        <v>0</v>
      </c>
      <c r="BG133" s="101">
        <f>IF($U$133="zákl. prenesená",$N$133,0)</f>
        <v>0</v>
      </c>
      <c r="BH133" s="101">
        <f>IF($U$133="zníž. prenesená",$N$133,0)</f>
        <v>0</v>
      </c>
      <c r="BI133" s="101">
        <f>IF($U$133="nulová",$N$133,0)</f>
        <v>0</v>
      </c>
      <c r="BJ133" s="9" t="s">
        <v>129</v>
      </c>
      <c r="BK133" s="101">
        <f>ROUND($L$133*$K$133,2)</f>
        <v>0</v>
      </c>
      <c r="BL133" s="9" t="s">
        <v>152</v>
      </c>
      <c r="BM133" s="9" t="s">
        <v>175</v>
      </c>
    </row>
    <row r="134" spans="2:65" s="9" customFormat="1" ht="39" customHeight="1">
      <c r="B134" s="22"/>
      <c r="C134" s="122" t="s">
        <v>180</v>
      </c>
      <c r="D134" s="122" t="s">
        <v>148</v>
      </c>
      <c r="E134" s="123" t="s">
        <v>371</v>
      </c>
      <c r="F134" s="158" t="s">
        <v>372</v>
      </c>
      <c r="G134" s="158"/>
      <c r="H134" s="158"/>
      <c r="I134" s="158"/>
      <c r="J134" s="124" t="s">
        <v>151</v>
      </c>
      <c r="K134" s="125">
        <v>19.5</v>
      </c>
      <c r="L134" s="159"/>
      <c r="M134" s="159"/>
      <c r="N134" s="159">
        <f>ROUND($L$134*$K$134,2)</f>
        <v>0</v>
      </c>
      <c r="O134" s="159"/>
      <c r="P134" s="159"/>
      <c r="Q134" s="159"/>
      <c r="R134" s="23"/>
      <c r="T134" s="126"/>
      <c r="U134" s="28" t="s">
        <v>38</v>
      </c>
      <c r="V134" s="127">
        <v>0</v>
      </c>
      <c r="W134" s="127">
        <f>$V$134*$K$134</f>
        <v>0</v>
      </c>
      <c r="X134" s="127">
        <v>0.00038</v>
      </c>
      <c r="Y134" s="127">
        <f>$X$134*$K$134</f>
        <v>0.007410000000000001</v>
      </c>
      <c r="Z134" s="127">
        <v>0</v>
      </c>
      <c r="AA134" s="128">
        <f>$Z$134*$K$134</f>
        <v>0</v>
      </c>
      <c r="AR134" s="9" t="s">
        <v>152</v>
      </c>
      <c r="AT134" s="9" t="s">
        <v>148</v>
      </c>
      <c r="AU134" s="9" t="s">
        <v>129</v>
      </c>
      <c r="AY134" s="9" t="s">
        <v>147</v>
      </c>
      <c r="BE134" s="101">
        <f>IF($U$134="základná",$N$134,0)</f>
        <v>0</v>
      </c>
      <c r="BF134" s="101">
        <f>IF($U$134="znížená",$N$134,0)</f>
        <v>0</v>
      </c>
      <c r="BG134" s="101">
        <f>IF($U$134="zákl. prenesená",$N$134,0)</f>
        <v>0</v>
      </c>
      <c r="BH134" s="101">
        <f>IF($U$134="zníž. prenesená",$N$134,0)</f>
        <v>0</v>
      </c>
      <c r="BI134" s="101">
        <f>IF($U$134="nulová",$N$134,0)</f>
        <v>0</v>
      </c>
      <c r="BJ134" s="9" t="s">
        <v>129</v>
      </c>
      <c r="BK134" s="101">
        <f>ROUND($L$134*$K$134,2)</f>
        <v>0</v>
      </c>
      <c r="BL134" s="9" t="s">
        <v>152</v>
      </c>
      <c r="BM134" s="9" t="s">
        <v>180</v>
      </c>
    </row>
    <row r="135" spans="2:63" s="112" customFormat="1" ht="30.75" customHeight="1">
      <c r="B135" s="113"/>
      <c r="D135" s="121" t="s">
        <v>324</v>
      </c>
      <c r="E135" s="121"/>
      <c r="F135" s="121"/>
      <c r="G135" s="121"/>
      <c r="H135" s="121"/>
      <c r="I135" s="121"/>
      <c r="J135" s="121"/>
      <c r="K135" s="121"/>
      <c r="L135" s="121"/>
      <c r="M135" s="121"/>
      <c r="N135" s="160">
        <f>$BK$135</f>
        <v>0</v>
      </c>
      <c r="O135" s="160"/>
      <c r="P135" s="160"/>
      <c r="Q135" s="160"/>
      <c r="R135" s="115"/>
      <c r="T135" s="116"/>
      <c r="W135" s="117">
        <f>SUM($W$136:$W$142)</f>
        <v>0</v>
      </c>
      <c r="Y135" s="117">
        <f>SUM($Y$136:$Y$142)</f>
        <v>0.0081975</v>
      </c>
      <c r="AA135" s="118">
        <f>SUM($AA$136:$AA$142)</f>
        <v>0</v>
      </c>
      <c r="AR135" s="119" t="s">
        <v>76</v>
      </c>
      <c r="AT135" s="119" t="s">
        <v>70</v>
      </c>
      <c r="AU135" s="119" t="s">
        <v>76</v>
      </c>
      <c r="AY135" s="119" t="s">
        <v>147</v>
      </c>
      <c r="BK135" s="120">
        <f>SUM($BK$136:$BK$142)</f>
        <v>0</v>
      </c>
    </row>
    <row r="136" spans="2:65" s="9" customFormat="1" ht="39" customHeight="1">
      <c r="B136" s="22"/>
      <c r="C136" s="122" t="s">
        <v>184</v>
      </c>
      <c r="D136" s="122" t="s">
        <v>148</v>
      </c>
      <c r="E136" s="123" t="s">
        <v>373</v>
      </c>
      <c r="F136" s="158" t="s">
        <v>374</v>
      </c>
      <c r="G136" s="158"/>
      <c r="H136" s="158"/>
      <c r="I136" s="158"/>
      <c r="J136" s="124" t="s">
        <v>291</v>
      </c>
      <c r="K136" s="125">
        <v>163.95</v>
      </c>
      <c r="L136" s="159"/>
      <c r="M136" s="159"/>
      <c r="N136" s="159">
        <f>ROUND($L$136*$K$136,2)</f>
        <v>0</v>
      </c>
      <c r="O136" s="159"/>
      <c r="P136" s="159"/>
      <c r="Q136" s="159"/>
      <c r="R136" s="23"/>
      <c r="T136" s="126"/>
      <c r="U136" s="28" t="s">
        <v>38</v>
      </c>
      <c r="V136" s="127">
        <v>0</v>
      </c>
      <c r="W136" s="127">
        <f>$V$136*$K$136</f>
        <v>0</v>
      </c>
      <c r="X136" s="127">
        <v>5E-05</v>
      </c>
      <c r="Y136" s="127">
        <f>$X$136*$K$136</f>
        <v>0.0081975</v>
      </c>
      <c r="Z136" s="127">
        <v>0</v>
      </c>
      <c r="AA136" s="128">
        <f>$Z$136*$K$136</f>
        <v>0</v>
      </c>
      <c r="AR136" s="9" t="s">
        <v>152</v>
      </c>
      <c r="AT136" s="9" t="s">
        <v>148</v>
      </c>
      <c r="AU136" s="9" t="s">
        <v>129</v>
      </c>
      <c r="AY136" s="9" t="s">
        <v>147</v>
      </c>
      <c r="BE136" s="101">
        <f>IF($U$136="základná",$N$136,0)</f>
        <v>0</v>
      </c>
      <c r="BF136" s="101">
        <f>IF($U$136="znížená",$N$136,0)</f>
        <v>0</v>
      </c>
      <c r="BG136" s="101">
        <f>IF($U$136="zákl. prenesená",$N$136,0)</f>
        <v>0</v>
      </c>
      <c r="BH136" s="101">
        <f>IF($U$136="zníž. prenesená",$N$136,0)</f>
        <v>0</v>
      </c>
      <c r="BI136" s="101">
        <f>IF($U$136="nulová",$N$136,0)</f>
        <v>0</v>
      </c>
      <c r="BJ136" s="9" t="s">
        <v>129</v>
      </c>
      <c r="BK136" s="101">
        <f>ROUND($L$136*$K$136,2)</f>
        <v>0</v>
      </c>
      <c r="BL136" s="9" t="s">
        <v>152</v>
      </c>
      <c r="BM136" s="9" t="s">
        <v>184</v>
      </c>
    </row>
    <row r="137" spans="2:65" s="9" customFormat="1" ht="27" customHeight="1">
      <c r="B137" s="22"/>
      <c r="C137" s="122" t="s">
        <v>192</v>
      </c>
      <c r="D137" s="122" t="s">
        <v>148</v>
      </c>
      <c r="E137" s="123" t="s">
        <v>176</v>
      </c>
      <c r="F137" s="158" t="s">
        <v>177</v>
      </c>
      <c r="G137" s="158"/>
      <c r="H137" s="158"/>
      <c r="I137" s="158"/>
      <c r="J137" s="124" t="s">
        <v>178</v>
      </c>
      <c r="K137" s="125">
        <v>4.222</v>
      </c>
      <c r="L137" s="159"/>
      <c r="M137" s="159"/>
      <c r="N137" s="159">
        <f>ROUND($L$137*$K$137,2)</f>
        <v>0</v>
      </c>
      <c r="O137" s="159"/>
      <c r="P137" s="159"/>
      <c r="Q137" s="159"/>
      <c r="R137" s="23"/>
      <c r="T137" s="126"/>
      <c r="U137" s="28" t="s">
        <v>38</v>
      </c>
      <c r="V137" s="127">
        <v>0</v>
      </c>
      <c r="W137" s="127">
        <f>$V$137*$K$137</f>
        <v>0</v>
      </c>
      <c r="X137" s="127">
        <v>0</v>
      </c>
      <c r="Y137" s="127">
        <f>$X$137*$K$137</f>
        <v>0</v>
      </c>
      <c r="Z137" s="127">
        <v>0</v>
      </c>
      <c r="AA137" s="128">
        <f>$Z$137*$K$137</f>
        <v>0</v>
      </c>
      <c r="AR137" s="9" t="s">
        <v>152</v>
      </c>
      <c r="AT137" s="9" t="s">
        <v>148</v>
      </c>
      <c r="AU137" s="9" t="s">
        <v>129</v>
      </c>
      <c r="AY137" s="9" t="s">
        <v>147</v>
      </c>
      <c r="BE137" s="101">
        <f>IF($U$137="základná",$N$137,0)</f>
        <v>0</v>
      </c>
      <c r="BF137" s="101">
        <f>IF($U$137="znížená",$N$137,0)</f>
        <v>0</v>
      </c>
      <c r="BG137" s="101">
        <f>IF($U$137="zákl. prenesená",$N$137,0)</f>
        <v>0</v>
      </c>
      <c r="BH137" s="101">
        <f>IF($U$137="zníž. prenesená",$N$137,0)</f>
        <v>0</v>
      </c>
      <c r="BI137" s="101">
        <f>IF($U$137="nulová",$N$137,0)</f>
        <v>0</v>
      </c>
      <c r="BJ137" s="9" t="s">
        <v>129</v>
      </c>
      <c r="BK137" s="101">
        <f>ROUND($L$137*$K$137,2)</f>
        <v>0</v>
      </c>
      <c r="BL137" s="9" t="s">
        <v>152</v>
      </c>
      <c r="BM137" s="9" t="s">
        <v>192</v>
      </c>
    </row>
    <row r="138" spans="2:65" s="9" customFormat="1" ht="27" customHeight="1">
      <c r="B138" s="22"/>
      <c r="C138" s="122" t="s">
        <v>196</v>
      </c>
      <c r="D138" s="122" t="s">
        <v>148</v>
      </c>
      <c r="E138" s="123" t="s">
        <v>181</v>
      </c>
      <c r="F138" s="158" t="s">
        <v>182</v>
      </c>
      <c r="G138" s="158"/>
      <c r="H138" s="158"/>
      <c r="I138" s="158"/>
      <c r="J138" s="124" t="s">
        <v>178</v>
      </c>
      <c r="K138" s="125">
        <v>33.776</v>
      </c>
      <c r="L138" s="159"/>
      <c r="M138" s="159"/>
      <c r="N138" s="159">
        <f>ROUND($L$138*$K$138,2)</f>
        <v>0</v>
      </c>
      <c r="O138" s="159"/>
      <c r="P138" s="159"/>
      <c r="Q138" s="159"/>
      <c r="R138" s="23"/>
      <c r="T138" s="126"/>
      <c r="U138" s="28" t="s">
        <v>38</v>
      </c>
      <c r="V138" s="127">
        <v>0</v>
      </c>
      <c r="W138" s="127">
        <f>$V$138*$K$138</f>
        <v>0</v>
      </c>
      <c r="X138" s="127">
        <v>0</v>
      </c>
      <c r="Y138" s="127">
        <f>$X$138*$K$138</f>
        <v>0</v>
      </c>
      <c r="Z138" s="127">
        <v>0</v>
      </c>
      <c r="AA138" s="128">
        <f>$Z$138*$K$138</f>
        <v>0</v>
      </c>
      <c r="AR138" s="9" t="s">
        <v>152</v>
      </c>
      <c r="AT138" s="9" t="s">
        <v>148</v>
      </c>
      <c r="AU138" s="9" t="s">
        <v>129</v>
      </c>
      <c r="AY138" s="9" t="s">
        <v>147</v>
      </c>
      <c r="BE138" s="101">
        <f>IF($U$138="základná",$N$138,0)</f>
        <v>0</v>
      </c>
      <c r="BF138" s="101">
        <f>IF($U$138="znížená",$N$138,0)</f>
        <v>0</v>
      </c>
      <c r="BG138" s="101">
        <f>IF($U$138="zákl. prenesená",$N$138,0)</f>
        <v>0</v>
      </c>
      <c r="BH138" s="101">
        <f>IF($U$138="zníž. prenesená",$N$138,0)</f>
        <v>0</v>
      </c>
      <c r="BI138" s="101">
        <f>IF($U$138="nulová",$N$138,0)</f>
        <v>0</v>
      </c>
      <c r="BJ138" s="9" t="s">
        <v>129</v>
      </c>
      <c r="BK138" s="101">
        <f>ROUND($L$138*$K$138,2)</f>
        <v>0</v>
      </c>
      <c r="BL138" s="9" t="s">
        <v>152</v>
      </c>
      <c r="BM138" s="9" t="s">
        <v>196</v>
      </c>
    </row>
    <row r="139" spans="2:65" s="9" customFormat="1" ht="27" customHeight="1">
      <c r="B139" s="22"/>
      <c r="C139" s="122" t="s">
        <v>200</v>
      </c>
      <c r="D139" s="122" t="s">
        <v>148</v>
      </c>
      <c r="E139" s="123" t="s">
        <v>185</v>
      </c>
      <c r="F139" s="158" t="s">
        <v>186</v>
      </c>
      <c r="G139" s="158"/>
      <c r="H139" s="158"/>
      <c r="I139" s="158"/>
      <c r="J139" s="124" t="s">
        <v>178</v>
      </c>
      <c r="K139" s="125">
        <v>4.222</v>
      </c>
      <c r="L139" s="159"/>
      <c r="M139" s="159"/>
      <c r="N139" s="159">
        <f>ROUND($L$139*$K$139,2)</f>
        <v>0</v>
      </c>
      <c r="O139" s="159"/>
      <c r="P139" s="159"/>
      <c r="Q139" s="159"/>
      <c r="R139" s="23"/>
      <c r="T139" s="126"/>
      <c r="U139" s="28" t="s">
        <v>38</v>
      </c>
      <c r="V139" s="127">
        <v>0</v>
      </c>
      <c r="W139" s="127">
        <f>$V$139*$K$139</f>
        <v>0</v>
      </c>
      <c r="X139" s="127">
        <v>0</v>
      </c>
      <c r="Y139" s="127">
        <f>$X$139*$K$139</f>
        <v>0</v>
      </c>
      <c r="Z139" s="127">
        <v>0</v>
      </c>
      <c r="AA139" s="128">
        <f>$Z$139*$K$139</f>
        <v>0</v>
      </c>
      <c r="AR139" s="9" t="s">
        <v>152</v>
      </c>
      <c r="AT139" s="9" t="s">
        <v>148</v>
      </c>
      <c r="AU139" s="9" t="s">
        <v>129</v>
      </c>
      <c r="AY139" s="9" t="s">
        <v>147</v>
      </c>
      <c r="BE139" s="101">
        <f>IF($U$139="základná",$N$139,0)</f>
        <v>0</v>
      </c>
      <c r="BF139" s="101">
        <f>IF($U$139="znížená",$N$139,0)</f>
        <v>0</v>
      </c>
      <c r="BG139" s="101">
        <f>IF($U$139="zákl. prenesená",$N$139,0)</f>
        <v>0</v>
      </c>
      <c r="BH139" s="101">
        <f>IF($U$139="zníž. prenesená",$N$139,0)</f>
        <v>0</v>
      </c>
      <c r="BI139" s="101">
        <f>IF($U$139="nulová",$N$139,0)</f>
        <v>0</v>
      </c>
      <c r="BJ139" s="9" t="s">
        <v>129</v>
      </c>
      <c r="BK139" s="101">
        <f>ROUND($L$139*$K$139,2)</f>
        <v>0</v>
      </c>
      <c r="BL139" s="9" t="s">
        <v>152</v>
      </c>
      <c r="BM139" s="9" t="s">
        <v>200</v>
      </c>
    </row>
    <row r="140" spans="2:65" s="9" customFormat="1" ht="27" customHeight="1">
      <c r="B140" s="22"/>
      <c r="C140" s="122" t="s">
        <v>206</v>
      </c>
      <c r="D140" s="122" t="s">
        <v>148</v>
      </c>
      <c r="E140" s="123" t="s">
        <v>189</v>
      </c>
      <c r="F140" s="158" t="s">
        <v>190</v>
      </c>
      <c r="G140" s="158"/>
      <c r="H140" s="158"/>
      <c r="I140" s="158"/>
      <c r="J140" s="124" t="s">
        <v>178</v>
      </c>
      <c r="K140" s="125">
        <v>33.776</v>
      </c>
      <c r="L140" s="159"/>
      <c r="M140" s="159"/>
      <c r="N140" s="159">
        <f>ROUND($L$140*$K$140,2)</f>
        <v>0</v>
      </c>
      <c r="O140" s="159"/>
      <c r="P140" s="159"/>
      <c r="Q140" s="159"/>
      <c r="R140" s="23"/>
      <c r="T140" s="126"/>
      <c r="U140" s="28" t="s">
        <v>38</v>
      </c>
      <c r="V140" s="127">
        <v>0</v>
      </c>
      <c r="W140" s="127">
        <f>$V$140*$K$140</f>
        <v>0</v>
      </c>
      <c r="X140" s="127">
        <v>0</v>
      </c>
      <c r="Y140" s="127">
        <f>$X$140*$K$140</f>
        <v>0</v>
      </c>
      <c r="Z140" s="127">
        <v>0</v>
      </c>
      <c r="AA140" s="128">
        <f>$Z$140*$K$140</f>
        <v>0</v>
      </c>
      <c r="AR140" s="9" t="s">
        <v>152</v>
      </c>
      <c r="AT140" s="9" t="s">
        <v>148</v>
      </c>
      <c r="AU140" s="9" t="s">
        <v>129</v>
      </c>
      <c r="AY140" s="9" t="s">
        <v>147</v>
      </c>
      <c r="BE140" s="101">
        <f>IF($U$140="základná",$N$140,0)</f>
        <v>0</v>
      </c>
      <c r="BF140" s="101">
        <f>IF($U$140="znížená",$N$140,0)</f>
        <v>0</v>
      </c>
      <c r="BG140" s="101">
        <f>IF($U$140="zákl. prenesená",$N$140,0)</f>
        <v>0</v>
      </c>
      <c r="BH140" s="101">
        <f>IF($U$140="zníž. prenesená",$N$140,0)</f>
        <v>0</v>
      </c>
      <c r="BI140" s="101">
        <f>IF($U$140="nulová",$N$140,0)</f>
        <v>0</v>
      </c>
      <c r="BJ140" s="9" t="s">
        <v>129</v>
      </c>
      <c r="BK140" s="101">
        <f>ROUND($L$140*$K$140,2)</f>
        <v>0</v>
      </c>
      <c r="BL140" s="9" t="s">
        <v>152</v>
      </c>
      <c r="BM140" s="9" t="s">
        <v>206</v>
      </c>
    </row>
    <row r="141" spans="2:65" s="9" customFormat="1" ht="27" customHeight="1">
      <c r="B141" s="22"/>
      <c r="C141" s="122" t="s">
        <v>204</v>
      </c>
      <c r="D141" s="122" t="s">
        <v>148</v>
      </c>
      <c r="E141" s="123" t="s">
        <v>193</v>
      </c>
      <c r="F141" s="158" t="s">
        <v>194</v>
      </c>
      <c r="G141" s="158"/>
      <c r="H141" s="158"/>
      <c r="I141" s="158"/>
      <c r="J141" s="124" t="s">
        <v>178</v>
      </c>
      <c r="K141" s="125">
        <v>4.222</v>
      </c>
      <c r="L141" s="159"/>
      <c r="M141" s="159"/>
      <c r="N141" s="159">
        <f>ROUND($L$141*$K$141,2)</f>
        <v>0</v>
      </c>
      <c r="O141" s="159"/>
      <c r="P141" s="159"/>
      <c r="Q141" s="159"/>
      <c r="R141" s="23"/>
      <c r="T141" s="126"/>
      <c r="U141" s="28" t="s">
        <v>38</v>
      </c>
      <c r="V141" s="127">
        <v>0</v>
      </c>
      <c r="W141" s="127">
        <f>$V$141*$K$141</f>
        <v>0</v>
      </c>
      <c r="X141" s="127">
        <v>0</v>
      </c>
      <c r="Y141" s="127">
        <f>$X$141*$K$141</f>
        <v>0</v>
      </c>
      <c r="Z141" s="127">
        <v>0</v>
      </c>
      <c r="AA141" s="128">
        <f>$Z$141*$K$141</f>
        <v>0</v>
      </c>
      <c r="AR141" s="9" t="s">
        <v>152</v>
      </c>
      <c r="AT141" s="9" t="s">
        <v>148</v>
      </c>
      <c r="AU141" s="9" t="s">
        <v>129</v>
      </c>
      <c r="AY141" s="9" t="s">
        <v>147</v>
      </c>
      <c r="BE141" s="101">
        <f>IF($U$141="základná",$N$141,0)</f>
        <v>0</v>
      </c>
      <c r="BF141" s="101">
        <f>IF($U$141="znížená",$N$141,0)</f>
        <v>0</v>
      </c>
      <c r="BG141" s="101">
        <f>IF($U$141="zákl. prenesená",$N$141,0)</f>
        <v>0</v>
      </c>
      <c r="BH141" s="101">
        <f>IF($U$141="zníž. prenesená",$N$141,0)</f>
        <v>0</v>
      </c>
      <c r="BI141" s="101">
        <f>IF($U$141="nulová",$N$141,0)</f>
        <v>0</v>
      </c>
      <c r="BJ141" s="9" t="s">
        <v>129</v>
      </c>
      <c r="BK141" s="101">
        <f>ROUND($L$141*$K$141,2)</f>
        <v>0</v>
      </c>
      <c r="BL141" s="9" t="s">
        <v>152</v>
      </c>
      <c r="BM141" s="9" t="s">
        <v>204</v>
      </c>
    </row>
    <row r="142" spans="2:65" s="9" customFormat="1" ht="39" customHeight="1">
      <c r="B142" s="22"/>
      <c r="C142" s="122" t="s">
        <v>214</v>
      </c>
      <c r="D142" s="122" t="s">
        <v>148</v>
      </c>
      <c r="E142" s="123" t="s">
        <v>375</v>
      </c>
      <c r="F142" s="158" t="s">
        <v>376</v>
      </c>
      <c r="G142" s="158"/>
      <c r="H142" s="158"/>
      <c r="I142" s="158"/>
      <c r="J142" s="124" t="s">
        <v>338</v>
      </c>
      <c r="K142" s="125">
        <v>16</v>
      </c>
      <c r="L142" s="159"/>
      <c r="M142" s="159"/>
      <c r="N142" s="159">
        <f>ROUND($L$142*$K$142,2)</f>
        <v>0</v>
      </c>
      <c r="O142" s="159"/>
      <c r="P142" s="159"/>
      <c r="Q142" s="159"/>
      <c r="R142" s="23"/>
      <c r="T142" s="126"/>
      <c r="U142" s="28" t="s">
        <v>38</v>
      </c>
      <c r="V142" s="127">
        <v>0</v>
      </c>
      <c r="W142" s="127">
        <f>$V$142*$K$142</f>
        <v>0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9" t="s">
        <v>152</v>
      </c>
      <c r="AT142" s="9" t="s">
        <v>148</v>
      </c>
      <c r="AU142" s="9" t="s">
        <v>129</v>
      </c>
      <c r="AY142" s="9" t="s">
        <v>147</v>
      </c>
      <c r="BE142" s="101">
        <f>IF($U$142="základná",$N$142,0)</f>
        <v>0</v>
      </c>
      <c r="BF142" s="101">
        <f>IF($U$142="znížená",$N$142,0)</f>
        <v>0</v>
      </c>
      <c r="BG142" s="101">
        <f>IF($U$142="zákl. prenesená",$N$142,0)</f>
        <v>0</v>
      </c>
      <c r="BH142" s="101">
        <f>IF($U$142="zníž. prenesená",$N$142,0)</f>
        <v>0</v>
      </c>
      <c r="BI142" s="101">
        <f>IF($U$142="nulová",$N$142,0)</f>
        <v>0</v>
      </c>
      <c r="BJ142" s="9" t="s">
        <v>129</v>
      </c>
      <c r="BK142" s="101">
        <f>ROUND($L$142*$K$142,2)</f>
        <v>0</v>
      </c>
      <c r="BL142" s="9" t="s">
        <v>152</v>
      </c>
      <c r="BM142" s="9" t="s">
        <v>214</v>
      </c>
    </row>
    <row r="143" spans="2:63" s="112" customFormat="1" ht="30.75" customHeight="1">
      <c r="B143" s="113"/>
      <c r="D143" s="121" t="s">
        <v>120</v>
      </c>
      <c r="E143" s="121"/>
      <c r="F143" s="121"/>
      <c r="G143" s="121"/>
      <c r="H143" s="121"/>
      <c r="I143" s="121"/>
      <c r="J143" s="121"/>
      <c r="K143" s="121"/>
      <c r="L143" s="121"/>
      <c r="M143" s="121"/>
      <c r="N143" s="160">
        <f>$BK$143</f>
        <v>0</v>
      </c>
      <c r="O143" s="160"/>
      <c r="P143" s="160"/>
      <c r="Q143" s="160"/>
      <c r="R143" s="115"/>
      <c r="T143" s="116"/>
      <c r="W143" s="117">
        <f>$W$144</f>
        <v>0</v>
      </c>
      <c r="Y143" s="117">
        <f>$Y$144</f>
        <v>0</v>
      </c>
      <c r="AA143" s="118">
        <f>$AA$144</f>
        <v>0</v>
      </c>
      <c r="AR143" s="119" t="s">
        <v>76</v>
      </c>
      <c r="AT143" s="119" t="s">
        <v>70</v>
      </c>
      <c r="AU143" s="119" t="s">
        <v>76</v>
      </c>
      <c r="AY143" s="119" t="s">
        <v>147</v>
      </c>
      <c r="BK143" s="120">
        <f>$BK$144</f>
        <v>0</v>
      </c>
    </row>
    <row r="144" spans="2:65" s="9" customFormat="1" ht="27" customHeight="1">
      <c r="B144" s="22"/>
      <c r="C144" s="122" t="s">
        <v>260</v>
      </c>
      <c r="D144" s="122" t="s">
        <v>148</v>
      </c>
      <c r="E144" s="123" t="s">
        <v>377</v>
      </c>
      <c r="F144" s="158" t="s">
        <v>378</v>
      </c>
      <c r="G144" s="158"/>
      <c r="H144" s="158"/>
      <c r="I144" s="158"/>
      <c r="J144" s="124" t="s">
        <v>178</v>
      </c>
      <c r="K144" s="125">
        <v>22.667</v>
      </c>
      <c r="L144" s="159"/>
      <c r="M144" s="159"/>
      <c r="N144" s="159">
        <f>ROUND($L$144*$K$144,2)</f>
        <v>0</v>
      </c>
      <c r="O144" s="159"/>
      <c r="P144" s="159"/>
      <c r="Q144" s="159"/>
      <c r="R144" s="23"/>
      <c r="T144" s="126"/>
      <c r="U144" s="28" t="s">
        <v>38</v>
      </c>
      <c r="V144" s="127">
        <v>0</v>
      </c>
      <c r="W144" s="127">
        <f>$V$144*$K$144</f>
        <v>0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9" t="s">
        <v>152</v>
      </c>
      <c r="AT144" s="9" t="s">
        <v>148</v>
      </c>
      <c r="AU144" s="9" t="s">
        <v>129</v>
      </c>
      <c r="AY144" s="9" t="s">
        <v>147</v>
      </c>
      <c r="BE144" s="101">
        <f>IF($U$144="základná",$N$144,0)</f>
        <v>0</v>
      </c>
      <c r="BF144" s="101">
        <f>IF($U$144="znížená",$N$144,0)</f>
        <v>0</v>
      </c>
      <c r="BG144" s="101">
        <f>IF($U$144="zákl. prenesená",$N$144,0)</f>
        <v>0</v>
      </c>
      <c r="BH144" s="101">
        <f>IF($U$144="zníž. prenesená",$N$144,0)</f>
        <v>0</v>
      </c>
      <c r="BI144" s="101">
        <f>IF($U$144="nulová",$N$144,0)</f>
        <v>0</v>
      </c>
      <c r="BJ144" s="9" t="s">
        <v>129</v>
      </c>
      <c r="BK144" s="101">
        <f>ROUND($L$144*$K$144,2)</f>
        <v>0</v>
      </c>
      <c r="BL144" s="9" t="s">
        <v>152</v>
      </c>
      <c r="BM144" s="9" t="s">
        <v>260</v>
      </c>
    </row>
    <row r="145" spans="2:63" s="112" customFormat="1" ht="37.5" customHeight="1">
      <c r="B145" s="113"/>
      <c r="D145" s="114" t="s">
        <v>121</v>
      </c>
      <c r="E145" s="114"/>
      <c r="F145" s="114"/>
      <c r="G145" s="114"/>
      <c r="H145" s="114"/>
      <c r="I145" s="114"/>
      <c r="J145" s="114"/>
      <c r="K145" s="114"/>
      <c r="L145" s="114"/>
      <c r="M145" s="114"/>
      <c r="N145" s="163">
        <f>$BK$145</f>
        <v>0</v>
      </c>
      <c r="O145" s="163"/>
      <c r="P145" s="163"/>
      <c r="Q145" s="163"/>
      <c r="R145" s="115"/>
      <c r="T145" s="116"/>
      <c r="W145" s="117">
        <f>$W$146+$W$173+$W$181+$W$186+$W$189+$W$202</f>
        <v>0</v>
      </c>
      <c r="Y145" s="117">
        <f>$Y$146+$Y$173+$Y$181+$Y$186+$Y$189+$Y$202</f>
        <v>8.79400402</v>
      </c>
      <c r="AA145" s="118">
        <f>$AA$146+$AA$173+$AA$181+$AA$186+$AA$189+$AA$202</f>
        <v>4.22280415</v>
      </c>
      <c r="AR145" s="119" t="s">
        <v>129</v>
      </c>
      <c r="AT145" s="119" t="s">
        <v>70</v>
      </c>
      <c r="AU145" s="119" t="s">
        <v>71</v>
      </c>
      <c r="AY145" s="119" t="s">
        <v>147</v>
      </c>
      <c r="BK145" s="120">
        <f>$BK$146+$BK$173+$BK$181+$BK$186+$BK$189+$BK$202</f>
        <v>0</v>
      </c>
    </row>
    <row r="146" spans="2:63" s="112" customFormat="1" ht="21" customHeight="1">
      <c r="B146" s="113"/>
      <c r="D146" s="121" t="s">
        <v>358</v>
      </c>
      <c r="E146" s="121"/>
      <c r="F146" s="121"/>
      <c r="G146" s="121"/>
      <c r="H146" s="121"/>
      <c r="I146" s="121"/>
      <c r="J146" s="121"/>
      <c r="K146" s="121"/>
      <c r="L146" s="121"/>
      <c r="M146" s="121"/>
      <c r="N146" s="160">
        <f>$BK$146</f>
        <v>0</v>
      </c>
      <c r="O146" s="160"/>
      <c r="P146" s="160"/>
      <c r="Q146" s="160"/>
      <c r="R146" s="115"/>
      <c r="T146" s="116"/>
      <c r="W146" s="117">
        <f>SUM($W$147:$W$172)</f>
        <v>0</v>
      </c>
      <c r="Y146" s="117">
        <f>SUM($Y$147:$Y$172)</f>
        <v>3.5589562999999997</v>
      </c>
      <c r="AA146" s="118">
        <f>SUM($AA$147:$AA$172)</f>
        <v>1.1233</v>
      </c>
      <c r="AR146" s="119" t="s">
        <v>129</v>
      </c>
      <c r="AT146" s="119" t="s">
        <v>70</v>
      </c>
      <c r="AU146" s="119" t="s">
        <v>76</v>
      </c>
      <c r="AY146" s="119" t="s">
        <v>147</v>
      </c>
      <c r="BK146" s="120">
        <f>SUM($BK$147:$BK$172)</f>
        <v>0</v>
      </c>
    </row>
    <row r="147" spans="2:65" s="9" customFormat="1" ht="39" customHeight="1">
      <c r="B147" s="22"/>
      <c r="C147" s="122" t="s">
        <v>218</v>
      </c>
      <c r="D147" s="122" t="s">
        <v>148</v>
      </c>
      <c r="E147" s="123" t="s">
        <v>379</v>
      </c>
      <c r="F147" s="158" t="s">
        <v>380</v>
      </c>
      <c r="G147" s="158"/>
      <c r="H147" s="158"/>
      <c r="I147" s="158"/>
      <c r="J147" s="124" t="s">
        <v>151</v>
      </c>
      <c r="K147" s="125">
        <v>561.65</v>
      </c>
      <c r="L147" s="159"/>
      <c r="M147" s="159"/>
      <c r="N147" s="159">
        <f>ROUND($L$147*$K$147,2)</f>
        <v>0</v>
      </c>
      <c r="O147" s="159"/>
      <c r="P147" s="159"/>
      <c r="Q147" s="159"/>
      <c r="R147" s="23"/>
      <c r="T147" s="126"/>
      <c r="U147" s="28" t="s">
        <v>38</v>
      </c>
      <c r="V147" s="127">
        <v>0</v>
      </c>
      <c r="W147" s="127">
        <f>$V$147*$K$147</f>
        <v>0</v>
      </c>
      <c r="X147" s="127">
        <v>0</v>
      </c>
      <c r="Y147" s="127">
        <f>$X$147*$K$147</f>
        <v>0</v>
      </c>
      <c r="Z147" s="127">
        <v>0.002</v>
      </c>
      <c r="AA147" s="128">
        <f>$Z$147*$K$147</f>
        <v>1.1233</v>
      </c>
      <c r="AR147" s="9" t="s">
        <v>204</v>
      </c>
      <c r="AT147" s="9" t="s">
        <v>148</v>
      </c>
      <c r="AU147" s="9" t="s">
        <v>129</v>
      </c>
      <c r="AY147" s="9" t="s">
        <v>147</v>
      </c>
      <c r="BE147" s="101">
        <f>IF($U$147="základná",$N$147,0)</f>
        <v>0</v>
      </c>
      <c r="BF147" s="101">
        <f>IF($U$147="znížená",$N$147,0)</f>
        <v>0</v>
      </c>
      <c r="BG147" s="101">
        <f>IF($U$147="zákl. prenesená",$N$147,0)</f>
        <v>0</v>
      </c>
      <c r="BH147" s="101">
        <f>IF($U$147="zníž. prenesená",$N$147,0)</f>
        <v>0</v>
      </c>
      <c r="BI147" s="101">
        <f>IF($U$147="nulová",$N$147,0)</f>
        <v>0</v>
      </c>
      <c r="BJ147" s="9" t="s">
        <v>129</v>
      </c>
      <c r="BK147" s="101">
        <f>ROUND($L$147*$K$147,2)</f>
        <v>0</v>
      </c>
      <c r="BL147" s="9" t="s">
        <v>204</v>
      </c>
      <c r="BM147" s="9" t="s">
        <v>218</v>
      </c>
    </row>
    <row r="148" spans="2:65" s="9" customFormat="1" ht="39" customHeight="1">
      <c r="B148" s="22"/>
      <c r="C148" s="122" t="s">
        <v>9</v>
      </c>
      <c r="D148" s="122" t="s">
        <v>148</v>
      </c>
      <c r="E148" s="123" t="s">
        <v>381</v>
      </c>
      <c r="F148" s="158" t="s">
        <v>382</v>
      </c>
      <c r="G148" s="158"/>
      <c r="H148" s="158"/>
      <c r="I148" s="158"/>
      <c r="J148" s="124" t="s">
        <v>151</v>
      </c>
      <c r="K148" s="125">
        <v>561.65</v>
      </c>
      <c r="L148" s="159"/>
      <c r="M148" s="159"/>
      <c r="N148" s="159">
        <f>ROUND($L$148*$K$148,2)</f>
        <v>0</v>
      </c>
      <c r="O148" s="159"/>
      <c r="P148" s="159"/>
      <c r="Q148" s="159"/>
      <c r="R148" s="23"/>
      <c r="T148" s="126"/>
      <c r="U148" s="28" t="s">
        <v>38</v>
      </c>
      <c r="V148" s="127">
        <v>0</v>
      </c>
      <c r="W148" s="127">
        <f>$V$148*$K$148</f>
        <v>0</v>
      </c>
      <c r="X148" s="127">
        <v>0</v>
      </c>
      <c r="Y148" s="127">
        <f>$X$148*$K$148</f>
        <v>0</v>
      </c>
      <c r="Z148" s="127">
        <v>0</v>
      </c>
      <c r="AA148" s="128">
        <f>$Z$148*$K$148</f>
        <v>0</v>
      </c>
      <c r="AR148" s="9" t="s">
        <v>204</v>
      </c>
      <c r="AT148" s="9" t="s">
        <v>148</v>
      </c>
      <c r="AU148" s="9" t="s">
        <v>129</v>
      </c>
      <c r="AY148" s="9" t="s">
        <v>147</v>
      </c>
      <c r="BE148" s="101">
        <f>IF($U$148="základná",$N$148,0)</f>
        <v>0</v>
      </c>
      <c r="BF148" s="101">
        <f>IF($U$148="znížená",$N$148,0)</f>
        <v>0</v>
      </c>
      <c r="BG148" s="101">
        <f>IF($U$148="zákl. prenesená",$N$148,0)</f>
        <v>0</v>
      </c>
      <c r="BH148" s="101">
        <f>IF($U$148="zníž. prenesená",$N$148,0)</f>
        <v>0</v>
      </c>
      <c r="BI148" s="101">
        <f>IF($U$148="nulová",$N$148,0)</f>
        <v>0</v>
      </c>
      <c r="BJ148" s="9" t="s">
        <v>129</v>
      </c>
      <c r="BK148" s="101">
        <f>ROUND($L$148*$K$148,2)</f>
        <v>0</v>
      </c>
      <c r="BL148" s="9" t="s">
        <v>204</v>
      </c>
      <c r="BM148" s="9" t="s">
        <v>9</v>
      </c>
    </row>
    <row r="149" spans="2:65" s="9" customFormat="1" ht="27" customHeight="1">
      <c r="B149" s="22"/>
      <c r="C149" s="129" t="s">
        <v>228</v>
      </c>
      <c r="D149" s="129" t="s">
        <v>219</v>
      </c>
      <c r="E149" s="130" t="s">
        <v>383</v>
      </c>
      <c r="F149" s="161" t="s">
        <v>384</v>
      </c>
      <c r="G149" s="161"/>
      <c r="H149" s="161"/>
      <c r="I149" s="161"/>
      <c r="J149" s="131" t="s">
        <v>151</v>
      </c>
      <c r="K149" s="132">
        <v>634.665</v>
      </c>
      <c r="L149" s="162"/>
      <c r="M149" s="162"/>
      <c r="N149" s="162">
        <f>ROUND($L$149*$K$149,2)</f>
        <v>0</v>
      </c>
      <c r="O149" s="162"/>
      <c r="P149" s="162"/>
      <c r="Q149" s="162"/>
      <c r="R149" s="23"/>
      <c r="T149" s="126"/>
      <c r="U149" s="28" t="s">
        <v>38</v>
      </c>
      <c r="V149" s="127">
        <v>0</v>
      </c>
      <c r="W149" s="127">
        <f>$V$149*$K$149</f>
        <v>0</v>
      </c>
      <c r="X149" s="127">
        <v>0.0022</v>
      </c>
      <c r="Y149" s="127">
        <f>$X$149*$K$149</f>
        <v>1.396263</v>
      </c>
      <c r="Z149" s="127">
        <v>0</v>
      </c>
      <c r="AA149" s="128">
        <f>$Z$149*$K$149</f>
        <v>0</v>
      </c>
      <c r="AR149" s="9" t="s">
        <v>223</v>
      </c>
      <c r="AT149" s="9" t="s">
        <v>219</v>
      </c>
      <c r="AU149" s="9" t="s">
        <v>129</v>
      </c>
      <c r="AY149" s="9" t="s">
        <v>147</v>
      </c>
      <c r="BE149" s="101">
        <f>IF($U$149="základná",$N$149,0)</f>
        <v>0</v>
      </c>
      <c r="BF149" s="101">
        <f>IF($U$149="znížená",$N$149,0)</f>
        <v>0</v>
      </c>
      <c r="BG149" s="101">
        <f>IF($U$149="zákl. prenesená",$N$149,0)</f>
        <v>0</v>
      </c>
      <c r="BH149" s="101">
        <f>IF($U$149="zníž. prenesená",$N$149,0)</f>
        <v>0</v>
      </c>
      <c r="BI149" s="101">
        <f>IF($U$149="nulová",$N$149,0)</f>
        <v>0</v>
      </c>
      <c r="BJ149" s="9" t="s">
        <v>129</v>
      </c>
      <c r="BK149" s="101">
        <f>ROUND($L$149*$K$149,2)</f>
        <v>0</v>
      </c>
      <c r="BL149" s="9" t="s">
        <v>204</v>
      </c>
      <c r="BM149" s="9" t="s">
        <v>228</v>
      </c>
    </row>
    <row r="150" spans="2:65" s="9" customFormat="1" ht="15.75" customHeight="1">
      <c r="B150" s="22"/>
      <c r="C150" s="129" t="s">
        <v>232</v>
      </c>
      <c r="D150" s="129" t="s">
        <v>219</v>
      </c>
      <c r="E150" s="130" t="s">
        <v>385</v>
      </c>
      <c r="F150" s="161" t="s">
        <v>386</v>
      </c>
      <c r="G150" s="161"/>
      <c r="H150" s="161"/>
      <c r="I150" s="161"/>
      <c r="J150" s="131" t="s">
        <v>291</v>
      </c>
      <c r="K150" s="132">
        <v>2246.6</v>
      </c>
      <c r="L150" s="162"/>
      <c r="M150" s="162"/>
      <c r="N150" s="162">
        <f>ROUND($L$150*$K$150,2)</f>
        <v>0</v>
      </c>
      <c r="O150" s="162"/>
      <c r="P150" s="162"/>
      <c r="Q150" s="162"/>
      <c r="R150" s="23"/>
      <c r="T150" s="126"/>
      <c r="U150" s="28" t="s">
        <v>38</v>
      </c>
      <c r="V150" s="127">
        <v>0</v>
      </c>
      <c r="W150" s="127">
        <f>$V$150*$K$150</f>
        <v>0</v>
      </c>
      <c r="X150" s="127">
        <v>0.0002</v>
      </c>
      <c r="Y150" s="127">
        <f>$X$150*$K$150</f>
        <v>0.44932</v>
      </c>
      <c r="Z150" s="127">
        <v>0</v>
      </c>
      <c r="AA150" s="128">
        <f>$Z$150*$K$150</f>
        <v>0</v>
      </c>
      <c r="AR150" s="9" t="s">
        <v>223</v>
      </c>
      <c r="AT150" s="9" t="s">
        <v>219</v>
      </c>
      <c r="AU150" s="9" t="s">
        <v>129</v>
      </c>
      <c r="AY150" s="9" t="s">
        <v>147</v>
      </c>
      <c r="BE150" s="101">
        <f>IF($U$150="základná",$N$150,0)</f>
        <v>0</v>
      </c>
      <c r="BF150" s="101">
        <f>IF($U$150="znížená",$N$150,0)</f>
        <v>0</v>
      </c>
      <c r="BG150" s="101">
        <f>IF($U$150="zákl. prenesená",$N$150,0)</f>
        <v>0</v>
      </c>
      <c r="BH150" s="101">
        <f>IF($U$150="zníž. prenesená",$N$150,0)</f>
        <v>0</v>
      </c>
      <c r="BI150" s="101">
        <f>IF($U$150="nulová",$N$150,0)</f>
        <v>0</v>
      </c>
      <c r="BJ150" s="9" t="s">
        <v>129</v>
      </c>
      <c r="BK150" s="101">
        <f>ROUND($L$150*$K$150,2)</f>
        <v>0</v>
      </c>
      <c r="BL150" s="9" t="s">
        <v>204</v>
      </c>
      <c r="BM150" s="9" t="s">
        <v>232</v>
      </c>
    </row>
    <row r="151" spans="2:65" s="9" customFormat="1" ht="51" customHeight="1">
      <c r="B151" s="22"/>
      <c r="C151" s="122" t="s">
        <v>236</v>
      </c>
      <c r="D151" s="122" t="s">
        <v>148</v>
      </c>
      <c r="E151" s="123" t="s">
        <v>387</v>
      </c>
      <c r="F151" s="158" t="s">
        <v>388</v>
      </c>
      <c r="G151" s="158"/>
      <c r="H151" s="158"/>
      <c r="I151" s="158"/>
      <c r="J151" s="124" t="s">
        <v>151</v>
      </c>
      <c r="K151" s="125">
        <v>76.275</v>
      </c>
      <c r="L151" s="159"/>
      <c r="M151" s="159"/>
      <c r="N151" s="159">
        <f>ROUND($L$151*$K$151,2)</f>
        <v>0</v>
      </c>
      <c r="O151" s="159"/>
      <c r="P151" s="159"/>
      <c r="Q151" s="159"/>
      <c r="R151" s="23"/>
      <c r="T151" s="126"/>
      <c r="U151" s="28" t="s">
        <v>38</v>
      </c>
      <c r="V151" s="127">
        <v>0</v>
      </c>
      <c r="W151" s="127">
        <f>$V$151*$K$151</f>
        <v>0</v>
      </c>
      <c r="X151" s="127">
        <v>0</v>
      </c>
      <c r="Y151" s="127">
        <f>$X$151*$K$151</f>
        <v>0</v>
      </c>
      <c r="Z151" s="127">
        <v>0</v>
      </c>
      <c r="AA151" s="128">
        <f>$Z$151*$K$151</f>
        <v>0</v>
      </c>
      <c r="AR151" s="9" t="s">
        <v>204</v>
      </c>
      <c r="AT151" s="9" t="s">
        <v>148</v>
      </c>
      <c r="AU151" s="9" t="s">
        <v>129</v>
      </c>
      <c r="AY151" s="9" t="s">
        <v>147</v>
      </c>
      <c r="BE151" s="101">
        <f>IF($U$151="základná",$N$151,0)</f>
        <v>0</v>
      </c>
      <c r="BF151" s="101">
        <f>IF($U$151="znížená",$N$151,0)</f>
        <v>0</v>
      </c>
      <c r="BG151" s="101">
        <f>IF($U$151="zákl. prenesená",$N$151,0)</f>
        <v>0</v>
      </c>
      <c r="BH151" s="101">
        <f>IF($U$151="zníž. prenesená",$N$151,0)</f>
        <v>0</v>
      </c>
      <c r="BI151" s="101">
        <f>IF($U$151="nulová",$N$151,0)</f>
        <v>0</v>
      </c>
      <c r="BJ151" s="9" t="s">
        <v>129</v>
      </c>
      <c r="BK151" s="101">
        <f>ROUND($L$151*$K$151,2)</f>
        <v>0</v>
      </c>
      <c r="BL151" s="9" t="s">
        <v>204</v>
      </c>
      <c r="BM151" s="9" t="s">
        <v>236</v>
      </c>
    </row>
    <row r="152" spans="2:65" s="9" customFormat="1" ht="27" customHeight="1">
      <c r="B152" s="22"/>
      <c r="C152" s="129" t="s">
        <v>240</v>
      </c>
      <c r="D152" s="129" t="s">
        <v>219</v>
      </c>
      <c r="E152" s="130" t="s">
        <v>383</v>
      </c>
      <c r="F152" s="161" t="s">
        <v>384</v>
      </c>
      <c r="G152" s="161"/>
      <c r="H152" s="161"/>
      <c r="I152" s="161"/>
      <c r="J152" s="131" t="s">
        <v>151</v>
      </c>
      <c r="K152" s="132">
        <v>88.479</v>
      </c>
      <c r="L152" s="162"/>
      <c r="M152" s="162"/>
      <c r="N152" s="162">
        <f>ROUND($L$152*$K$152,2)</f>
        <v>0</v>
      </c>
      <c r="O152" s="162"/>
      <c r="P152" s="162"/>
      <c r="Q152" s="162"/>
      <c r="R152" s="23"/>
      <c r="T152" s="126"/>
      <c r="U152" s="28" t="s">
        <v>38</v>
      </c>
      <c r="V152" s="127">
        <v>0</v>
      </c>
      <c r="W152" s="127">
        <f>$V$152*$K$152</f>
        <v>0</v>
      </c>
      <c r="X152" s="127">
        <v>0.0022</v>
      </c>
      <c r="Y152" s="127">
        <f>$X$152*$K$152</f>
        <v>0.19465380000000002</v>
      </c>
      <c r="Z152" s="127">
        <v>0</v>
      </c>
      <c r="AA152" s="128">
        <f>$Z$152*$K$152</f>
        <v>0</v>
      </c>
      <c r="AR152" s="9" t="s">
        <v>223</v>
      </c>
      <c r="AT152" s="9" t="s">
        <v>219</v>
      </c>
      <c r="AU152" s="9" t="s">
        <v>129</v>
      </c>
      <c r="AY152" s="9" t="s">
        <v>147</v>
      </c>
      <c r="BE152" s="101">
        <f>IF($U$152="základná",$N$152,0)</f>
        <v>0</v>
      </c>
      <c r="BF152" s="101">
        <f>IF($U$152="znížená",$N$152,0)</f>
        <v>0</v>
      </c>
      <c r="BG152" s="101">
        <f>IF($U$152="zákl. prenesená",$N$152,0)</f>
        <v>0</v>
      </c>
      <c r="BH152" s="101">
        <f>IF($U$152="zníž. prenesená",$N$152,0)</f>
        <v>0</v>
      </c>
      <c r="BI152" s="101">
        <f>IF($U$152="nulová",$N$152,0)</f>
        <v>0</v>
      </c>
      <c r="BJ152" s="9" t="s">
        <v>129</v>
      </c>
      <c r="BK152" s="101">
        <f>ROUND($L$152*$K$152,2)</f>
        <v>0</v>
      </c>
      <c r="BL152" s="9" t="s">
        <v>204</v>
      </c>
      <c r="BM152" s="9" t="s">
        <v>240</v>
      </c>
    </row>
    <row r="153" spans="2:65" s="9" customFormat="1" ht="15.75" customHeight="1">
      <c r="B153" s="22"/>
      <c r="C153" s="129" t="s">
        <v>244</v>
      </c>
      <c r="D153" s="129" t="s">
        <v>219</v>
      </c>
      <c r="E153" s="130" t="s">
        <v>389</v>
      </c>
      <c r="F153" s="161" t="s">
        <v>390</v>
      </c>
      <c r="G153" s="161"/>
      <c r="H153" s="161"/>
      <c r="I153" s="161"/>
      <c r="J153" s="131" t="s">
        <v>291</v>
      </c>
      <c r="K153" s="132">
        <v>305.1</v>
      </c>
      <c r="L153" s="162"/>
      <c r="M153" s="162"/>
      <c r="N153" s="162">
        <f>ROUND($L$153*$K$153,2)</f>
        <v>0</v>
      </c>
      <c r="O153" s="162"/>
      <c r="P153" s="162"/>
      <c r="Q153" s="162"/>
      <c r="R153" s="23"/>
      <c r="T153" s="126"/>
      <c r="U153" s="28" t="s">
        <v>38</v>
      </c>
      <c r="V153" s="127">
        <v>0</v>
      </c>
      <c r="W153" s="127">
        <f>$V$153*$K$153</f>
        <v>0</v>
      </c>
      <c r="X153" s="127">
        <v>0.00015</v>
      </c>
      <c r="Y153" s="127">
        <f>$X$153*$K$153</f>
        <v>0.045765</v>
      </c>
      <c r="Z153" s="127">
        <v>0</v>
      </c>
      <c r="AA153" s="128">
        <f>$Z$153*$K$153</f>
        <v>0</v>
      </c>
      <c r="AR153" s="9" t="s">
        <v>223</v>
      </c>
      <c r="AT153" s="9" t="s">
        <v>219</v>
      </c>
      <c r="AU153" s="9" t="s">
        <v>129</v>
      </c>
      <c r="AY153" s="9" t="s">
        <v>147</v>
      </c>
      <c r="BE153" s="101">
        <f>IF($U$153="základná",$N$153,0)</f>
        <v>0</v>
      </c>
      <c r="BF153" s="101">
        <f>IF($U$153="znížená",$N$153,0)</f>
        <v>0</v>
      </c>
      <c r="BG153" s="101">
        <f>IF($U$153="zákl. prenesená",$N$153,0)</f>
        <v>0</v>
      </c>
      <c r="BH153" s="101">
        <f>IF($U$153="zníž. prenesená",$N$153,0)</f>
        <v>0</v>
      </c>
      <c r="BI153" s="101">
        <f>IF($U$153="nulová",$N$153,0)</f>
        <v>0</v>
      </c>
      <c r="BJ153" s="9" t="s">
        <v>129</v>
      </c>
      <c r="BK153" s="101">
        <f>ROUND($L$153*$K$153,2)</f>
        <v>0</v>
      </c>
      <c r="BL153" s="9" t="s">
        <v>204</v>
      </c>
      <c r="BM153" s="9" t="s">
        <v>244</v>
      </c>
    </row>
    <row r="154" spans="2:65" s="9" customFormat="1" ht="39" customHeight="1">
      <c r="B154" s="22"/>
      <c r="C154" s="122" t="s">
        <v>248</v>
      </c>
      <c r="D154" s="122" t="s">
        <v>148</v>
      </c>
      <c r="E154" s="123" t="s">
        <v>391</v>
      </c>
      <c r="F154" s="158" t="s">
        <v>392</v>
      </c>
      <c r="G154" s="158"/>
      <c r="H154" s="158"/>
      <c r="I154" s="158"/>
      <c r="J154" s="124" t="s">
        <v>203</v>
      </c>
      <c r="K154" s="125">
        <v>129.85</v>
      </c>
      <c r="L154" s="159"/>
      <c r="M154" s="159"/>
      <c r="N154" s="159">
        <f>ROUND($L$154*$K$154,2)</f>
        <v>0</v>
      </c>
      <c r="O154" s="159"/>
      <c r="P154" s="159"/>
      <c r="Q154" s="159"/>
      <c r="R154" s="23"/>
      <c r="T154" s="126"/>
      <c r="U154" s="28" t="s">
        <v>38</v>
      </c>
      <c r="V154" s="127">
        <v>0</v>
      </c>
      <c r="W154" s="127">
        <f>$V$154*$K$154</f>
        <v>0</v>
      </c>
      <c r="X154" s="127">
        <v>3E-05</v>
      </c>
      <c r="Y154" s="127">
        <f>$X$154*$K$154</f>
        <v>0.0038955</v>
      </c>
      <c r="Z154" s="127">
        <v>0</v>
      </c>
      <c r="AA154" s="128">
        <f>$Z$154*$K$154</f>
        <v>0</v>
      </c>
      <c r="AR154" s="9" t="s">
        <v>204</v>
      </c>
      <c r="AT154" s="9" t="s">
        <v>148</v>
      </c>
      <c r="AU154" s="9" t="s">
        <v>129</v>
      </c>
      <c r="AY154" s="9" t="s">
        <v>147</v>
      </c>
      <c r="BE154" s="101">
        <f>IF($U$154="základná",$N$154,0)</f>
        <v>0</v>
      </c>
      <c r="BF154" s="101">
        <f>IF($U$154="znížená",$N$154,0)</f>
        <v>0</v>
      </c>
      <c r="BG154" s="101">
        <f>IF($U$154="zákl. prenesená",$N$154,0)</f>
        <v>0</v>
      </c>
      <c r="BH154" s="101">
        <f>IF($U$154="zníž. prenesená",$N$154,0)</f>
        <v>0</v>
      </c>
      <c r="BI154" s="101">
        <f>IF($U$154="nulová",$N$154,0)</f>
        <v>0</v>
      </c>
      <c r="BJ154" s="9" t="s">
        <v>129</v>
      </c>
      <c r="BK154" s="101">
        <f>ROUND($L$154*$K$154,2)</f>
        <v>0</v>
      </c>
      <c r="BL154" s="9" t="s">
        <v>204</v>
      </c>
      <c r="BM154" s="9" t="s">
        <v>248</v>
      </c>
    </row>
    <row r="155" spans="2:65" s="9" customFormat="1" ht="15.75" customHeight="1">
      <c r="B155" s="22"/>
      <c r="C155" s="129" t="s">
        <v>252</v>
      </c>
      <c r="D155" s="129" t="s">
        <v>219</v>
      </c>
      <c r="E155" s="130" t="s">
        <v>393</v>
      </c>
      <c r="F155" s="161" t="s">
        <v>394</v>
      </c>
      <c r="G155" s="161"/>
      <c r="H155" s="161"/>
      <c r="I155" s="161"/>
      <c r="J155" s="131" t="s">
        <v>291</v>
      </c>
      <c r="K155" s="132">
        <v>1038.8</v>
      </c>
      <c r="L155" s="162"/>
      <c r="M155" s="162"/>
      <c r="N155" s="162">
        <f>ROUND($L$155*$K$155,2)</f>
        <v>0</v>
      </c>
      <c r="O155" s="162"/>
      <c r="P155" s="162"/>
      <c r="Q155" s="162"/>
      <c r="R155" s="23"/>
      <c r="T155" s="126"/>
      <c r="U155" s="28" t="s">
        <v>38</v>
      </c>
      <c r="V155" s="127">
        <v>0</v>
      </c>
      <c r="W155" s="127">
        <f>$V$155*$K$155</f>
        <v>0</v>
      </c>
      <c r="X155" s="127">
        <v>0.00015</v>
      </c>
      <c r="Y155" s="127">
        <f>$X$155*$K$155</f>
        <v>0.15582</v>
      </c>
      <c r="Z155" s="127">
        <v>0</v>
      </c>
      <c r="AA155" s="128">
        <f>$Z$155*$K$155</f>
        <v>0</v>
      </c>
      <c r="AR155" s="9" t="s">
        <v>223</v>
      </c>
      <c r="AT155" s="9" t="s">
        <v>219</v>
      </c>
      <c r="AU155" s="9" t="s">
        <v>129</v>
      </c>
      <c r="AY155" s="9" t="s">
        <v>147</v>
      </c>
      <c r="BE155" s="101">
        <f>IF($U$155="základná",$N$155,0)</f>
        <v>0</v>
      </c>
      <c r="BF155" s="101">
        <f>IF($U$155="znížená",$N$155,0)</f>
        <v>0</v>
      </c>
      <c r="BG155" s="101">
        <f>IF($U$155="zákl. prenesená",$N$155,0)</f>
        <v>0</v>
      </c>
      <c r="BH155" s="101">
        <f>IF($U$155="zníž. prenesená",$N$155,0)</f>
        <v>0</v>
      </c>
      <c r="BI155" s="101">
        <f>IF($U$155="nulová",$N$155,0)</f>
        <v>0</v>
      </c>
      <c r="BJ155" s="9" t="s">
        <v>129</v>
      </c>
      <c r="BK155" s="101">
        <f>ROUND($L$155*$K$155,2)</f>
        <v>0</v>
      </c>
      <c r="BL155" s="9" t="s">
        <v>204</v>
      </c>
      <c r="BM155" s="9" t="s">
        <v>252</v>
      </c>
    </row>
    <row r="156" spans="2:65" s="9" customFormat="1" ht="39" customHeight="1">
      <c r="B156" s="22"/>
      <c r="C156" s="122" t="s">
        <v>256</v>
      </c>
      <c r="D156" s="122" t="s">
        <v>148</v>
      </c>
      <c r="E156" s="123" t="s">
        <v>395</v>
      </c>
      <c r="F156" s="158" t="s">
        <v>396</v>
      </c>
      <c r="G156" s="158"/>
      <c r="H156" s="158"/>
      <c r="I156" s="158"/>
      <c r="J156" s="124" t="s">
        <v>203</v>
      </c>
      <c r="K156" s="125">
        <v>93.3</v>
      </c>
      <c r="L156" s="159"/>
      <c r="M156" s="159"/>
      <c r="N156" s="159">
        <f>ROUND($L$156*$K$156,2)</f>
        <v>0</v>
      </c>
      <c r="O156" s="159"/>
      <c r="P156" s="159"/>
      <c r="Q156" s="159"/>
      <c r="R156" s="23"/>
      <c r="T156" s="126"/>
      <c r="U156" s="28" t="s">
        <v>38</v>
      </c>
      <c r="V156" s="127">
        <v>0</v>
      </c>
      <c r="W156" s="127">
        <f>$V$156*$K$156</f>
        <v>0</v>
      </c>
      <c r="X156" s="127">
        <v>3E-05</v>
      </c>
      <c r="Y156" s="127">
        <f>$X$156*$K$156</f>
        <v>0.002799</v>
      </c>
      <c r="Z156" s="127">
        <v>0</v>
      </c>
      <c r="AA156" s="128">
        <f>$Z$156*$K$156</f>
        <v>0</v>
      </c>
      <c r="AR156" s="9" t="s">
        <v>204</v>
      </c>
      <c r="AT156" s="9" t="s">
        <v>148</v>
      </c>
      <c r="AU156" s="9" t="s">
        <v>129</v>
      </c>
      <c r="AY156" s="9" t="s">
        <v>147</v>
      </c>
      <c r="BE156" s="101">
        <f>IF($U$156="základná",$N$156,0)</f>
        <v>0</v>
      </c>
      <c r="BF156" s="101">
        <f>IF($U$156="znížená",$N$156,0)</f>
        <v>0</v>
      </c>
      <c r="BG156" s="101">
        <f>IF($U$156="zákl. prenesená",$N$156,0)</f>
        <v>0</v>
      </c>
      <c r="BH156" s="101">
        <f>IF($U$156="zníž. prenesená",$N$156,0)</f>
        <v>0</v>
      </c>
      <c r="BI156" s="101">
        <f>IF($U$156="nulová",$N$156,0)</f>
        <v>0</v>
      </c>
      <c r="BJ156" s="9" t="s">
        <v>129</v>
      </c>
      <c r="BK156" s="101">
        <f>ROUND($L$156*$K$156,2)</f>
        <v>0</v>
      </c>
      <c r="BL156" s="9" t="s">
        <v>204</v>
      </c>
      <c r="BM156" s="9" t="s">
        <v>256</v>
      </c>
    </row>
    <row r="157" spans="2:65" s="9" customFormat="1" ht="15.75" customHeight="1">
      <c r="B157" s="22"/>
      <c r="C157" s="129" t="s">
        <v>264</v>
      </c>
      <c r="D157" s="129" t="s">
        <v>219</v>
      </c>
      <c r="E157" s="130" t="s">
        <v>393</v>
      </c>
      <c r="F157" s="161" t="s">
        <v>394</v>
      </c>
      <c r="G157" s="161"/>
      <c r="H157" s="161"/>
      <c r="I157" s="161"/>
      <c r="J157" s="131" t="s">
        <v>291</v>
      </c>
      <c r="K157" s="132">
        <v>746.4</v>
      </c>
      <c r="L157" s="162"/>
      <c r="M157" s="162"/>
      <c r="N157" s="162">
        <f>ROUND($L$157*$K$157,2)</f>
        <v>0</v>
      </c>
      <c r="O157" s="162"/>
      <c r="P157" s="162"/>
      <c r="Q157" s="162"/>
      <c r="R157" s="23"/>
      <c r="T157" s="126"/>
      <c r="U157" s="28" t="s">
        <v>38</v>
      </c>
      <c r="V157" s="127">
        <v>0</v>
      </c>
      <c r="W157" s="127">
        <f>$V$157*$K$157</f>
        <v>0</v>
      </c>
      <c r="X157" s="127">
        <v>0.00015</v>
      </c>
      <c r="Y157" s="127">
        <f>$X$157*$K$157</f>
        <v>0.11195999999999999</v>
      </c>
      <c r="Z157" s="127">
        <v>0</v>
      </c>
      <c r="AA157" s="128">
        <f>$Z$157*$K$157</f>
        <v>0</v>
      </c>
      <c r="AR157" s="9" t="s">
        <v>223</v>
      </c>
      <c r="AT157" s="9" t="s">
        <v>219</v>
      </c>
      <c r="AU157" s="9" t="s">
        <v>129</v>
      </c>
      <c r="AY157" s="9" t="s">
        <v>147</v>
      </c>
      <c r="BE157" s="101">
        <f>IF($U$157="základná",$N$157,0)</f>
        <v>0</v>
      </c>
      <c r="BF157" s="101">
        <f>IF($U$157="znížená",$N$157,0)</f>
        <v>0</v>
      </c>
      <c r="BG157" s="101">
        <f>IF($U$157="zákl. prenesená",$N$157,0)</f>
        <v>0</v>
      </c>
      <c r="BH157" s="101">
        <f>IF($U$157="zníž. prenesená",$N$157,0)</f>
        <v>0</v>
      </c>
      <c r="BI157" s="101">
        <f>IF($U$157="nulová",$N$157,0)</f>
        <v>0</v>
      </c>
      <c r="BJ157" s="9" t="s">
        <v>129</v>
      </c>
      <c r="BK157" s="101">
        <f>ROUND($L$157*$K$157,2)</f>
        <v>0</v>
      </c>
      <c r="BL157" s="9" t="s">
        <v>204</v>
      </c>
      <c r="BM157" s="9" t="s">
        <v>264</v>
      </c>
    </row>
    <row r="158" spans="2:65" s="9" customFormat="1" ht="39" customHeight="1">
      <c r="B158" s="22"/>
      <c r="C158" s="122" t="s">
        <v>268</v>
      </c>
      <c r="D158" s="122" t="s">
        <v>148</v>
      </c>
      <c r="E158" s="123" t="s">
        <v>397</v>
      </c>
      <c r="F158" s="158" t="s">
        <v>398</v>
      </c>
      <c r="G158" s="158"/>
      <c r="H158" s="158"/>
      <c r="I158" s="158"/>
      <c r="J158" s="124" t="s">
        <v>203</v>
      </c>
      <c r="K158" s="125">
        <v>36.55</v>
      </c>
      <c r="L158" s="159"/>
      <c r="M158" s="159"/>
      <c r="N158" s="159">
        <f>ROUND($L$158*$K$158,2)</f>
        <v>0</v>
      </c>
      <c r="O158" s="159"/>
      <c r="P158" s="159"/>
      <c r="Q158" s="159"/>
      <c r="R158" s="23"/>
      <c r="T158" s="126"/>
      <c r="U158" s="28" t="s">
        <v>38</v>
      </c>
      <c r="V158" s="127">
        <v>0</v>
      </c>
      <c r="W158" s="127">
        <f>$V$158*$K$158</f>
        <v>0</v>
      </c>
      <c r="X158" s="127">
        <v>0.00017</v>
      </c>
      <c r="Y158" s="127">
        <f>$X$158*$K$158</f>
        <v>0.0062135</v>
      </c>
      <c r="Z158" s="127">
        <v>0</v>
      </c>
      <c r="AA158" s="128">
        <f>$Z$158*$K$158</f>
        <v>0</v>
      </c>
      <c r="AR158" s="9" t="s">
        <v>204</v>
      </c>
      <c r="AT158" s="9" t="s">
        <v>148</v>
      </c>
      <c r="AU158" s="9" t="s">
        <v>129</v>
      </c>
      <c r="AY158" s="9" t="s">
        <v>147</v>
      </c>
      <c r="BE158" s="101">
        <f>IF($U$158="základná",$N$158,0)</f>
        <v>0</v>
      </c>
      <c r="BF158" s="101">
        <f>IF($U$158="znížená",$N$158,0)</f>
        <v>0</v>
      </c>
      <c r="BG158" s="101">
        <f>IF($U$158="zákl. prenesená",$N$158,0)</f>
        <v>0</v>
      </c>
      <c r="BH158" s="101">
        <f>IF($U$158="zníž. prenesená",$N$158,0)</f>
        <v>0</v>
      </c>
      <c r="BI158" s="101">
        <f>IF($U$158="nulová",$N$158,0)</f>
        <v>0</v>
      </c>
      <c r="BJ158" s="9" t="s">
        <v>129</v>
      </c>
      <c r="BK158" s="101">
        <f>ROUND($L$158*$K$158,2)</f>
        <v>0</v>
      </c>
      <c r="BL158" s="9" t="s">
        <v>204</v>
      </c>
      <c r="BM158" s="9" t="s">
        <v>268</v>
      </c>
    </row>
    <row r="159" spans="2:65" s="9" customFormat="1" ht="15.75" customHeight="1">
      <c r="B159" s="22"/>
      <c r="C159" s="129" t="s">
        <v>272</v>
      </c>
      <c r="D159" s="129" t="s">
        <v>219</v>
      </c>
      <c r="E159" s="130" t="s">
        <v>393</v>
      </c>
      <c r="F159" s="161" t="s">
        <v>394</v>
      </c>
      <c r="G159" s="161"/>
      <c r="H159" s="161"/>
      <c r="I159" s="161"/>
      <c r="J159" s="131" t="s">
        <v>291</v>
      </c>
      <c r="K159" s="132">
        <v>292.4</v>
      </c>
      <c r="L159" s="162"/>
      <c r="M159" s="162"/>
      <c r="N159" s="162">
        <f>ROUND($L$159*$K$159,2)</f>
        <v>0</v>
      </c>
      <c r="O159" s="162"/>
      <c r="P159" s="162"/>
      <c r="Q159" s="162"/>
      <c r="R159" s="23"/>
      <c r="T159" s="126"/>
      <c r="U159" s="28" t="s">
        <v>38</v>
      </c>
      <c r="V159" s="127">
        <v>0</v>
      </c>
      <c r="W159" s="127">
        <f>$V$159*$K$159</f>
        <v>0</v>
      </c>
      <c r="X159" s="127">
        <v>0.00015</v>
      </c>
      <c r="Y159" s="127">
        <f>$X$159*$K$159</f>
        <v>0.043859999999999996</v>
      </c>
      <c r="Z159" s="127">
        <v>0</v>
      </c>
      <c r="AA159" s="128">
        <f>$Z$159*$K$159</f>
        <v>0</v>
      </c>
      <c r="AR159" s="9" t="s">
        <v>223</v>
      </c>
      <c r="AT159" s="9" t="s">
        <v>219</v>
      </c>
      <c r="AU159" s="9" t="s">
        <v>129</v>
      </c>
      <c r="AY159" s="9" t="s">
        <v>147</v>
      </c>
      <c r="BE159" s="101">
        <f>IF($U$159="základná",$N$159,0)</f>
        <v>0</v>
      </c>
      <c r="BF159" s="101">
        <f>IF($U$159="znížená",$N$159,0)</f>
        <v>0</v>
      </c>
      <c r="BG159" s="101">
        <f>IF($U$159="zákl. prenesená",$N$159,0)</f>
        <v>0</v>
      </c>
      <c r="BH159" s="101">
        <f>IF($U$159="zníž. prenesená",$N$159,0)</f>
        <v>0</v>
      </c>
      <c r="BI159" s="101">
        <f>IF($U$159="nulová",$N$159,0)</f>
        <v>0</v>
      </c>
      <c r="BJ159" s="9" t="s">
        <v>129</v>
      </c>
      <c r="BK159" s="101">
        <f>ROUND($L$159*$K$159,2)</f>
        <v>0</v>
      </c>
      <c r="BL159" s="9" t="s">
        <v>204</v>
      </c>
      <c r="BM159" s="9" t="s">
        <v>272</v>
      </c>
    </row>
    <row r="160" spans="2:65" s="9" customFormat="1" ht="27" customHeight="1">
      <c r="B160" s="22"/>
      <c r="C160" s="122" t="s">
        <v>223</v>
      </c>
      <c r="D160" s="122" t="s">
        <v>148</v>
      </c>
      <c r="E160" s="123" t="s">
        <v>399</v>
      </c>
      <c r="F160" s="158" t="s">
        <v>400</v>
      </c>
      <c r="G160" s="158"/>
      <c r="H160" s="158"/>
      <c r="I160" s="158"/>
      <c r="J160" s="124" t="s">
        <v>203</v>
      </c>
      <c r="K160" s="125">
        <v>36.55</v>
      </c>
      <c r="L160" s="159"/>
      <c r="M160" s="159"/>
      <c r="N160" s="159">
        <f>ROUND($L$160*$K$160,2)</f>
        <v>0</v>
      </c>
      <c r="O160" s="159"/>
      <c r="P160" s="159"/>
      <c r="Q160" s="159"/>
      <c r="R160" s="23"/>
      <c r="T160" s="126"/>
      <c r="U160" s="28" t="s">
        <v>38</v>
      </c>
      <c r="V160" s="127">
        <v>0</v>
      </c>
      <c r="W160" s="127">
        <f>$V$160*$K$160</f>
        <v>0</v>
      </c>
      <c r="X160" s="127">
        <v>5E-05</v>
      </c>
      <c r="Y160" s="127">
        <f>$X$160*$K$160</f>
        <v>0.0018275</v>
      </c>
      <c r="Z160" s="127">
        <v>0</v>
      </c>
      <c r="AA160" s="128">
        <f>$Z$160*$K$160</f>
        <v>0</v>
      </c>
      <c r="AR160" s="9" t="s">
        <v>204</v>
      </c>
      <c r="AT160" s="9" t="s">
        <v>148</v>
      </c>
      <c r="AU160" s="9" t="s">
        <v>129</v>
      </c>
      <c r="AY160" s="9" t="s">
        <v>147</v>
      </c>
      <c r="BE160" s="101">
        <f>IF($U$160="základná",$N$160,0)</f>
        <v>0</v>
      </c>
      <c r="BF160" s="101">
        <f>IF($U$160="znížená",$N$160,0)</f>
        <v>0</v>
      </c>
      <c r="BG160" s="101">
        <f>IF($U$160="zákl. prenesená",$N$160,0)</f>
        <v>0</v>
      </c>
      <c r="BH160" s="101">
        <f>IF($U$160="zníž. prenesená",$N$160,0)</f>
        <v>0</v>
      </c>
      <c r="BI160" s="101">
        <f>IF($U$160="nulová",$N$160,0)</f>
        <v>0</v>
      </c>
      <c r="BJ160" s="9" t="s">
        <v>129</v>
      </c>
      <c r="BK160" s="101">
        <f>ROUND($L$160*$K$160,2)</f>
        <v>0</v>
      </c>
      <c r="BL160" s="9" t="s">
        <v>204</v>
      </c>
      <c r="BM160" s="9" t="s">
        <v>223</v>
      </c>
    </row>
    <row r="161" spans="2:65" s="9" customFormat="1" ht="15.75" customHeight="1">
      <c r="B161" s="22"/>
      <c r="C161" s="129" t="s">
        <v>279</v>
      </c>
      <c r="D161" s="129" t="s">
        <v>219</v>
      </c>
      <c r="E161" s="130" t="s">
        <v>393</v>
      </c>
      <c r="F161" s="161" t="s">
        <v>394</v>
      </c>
      <c r="G161" s="161"/>
      <c r="H161" s="161"/>
      <c r="I161" s="161"/>
      <c r="J161" s="131" t="s">
        <v>291</v>
      </c>
      <c r="K161" s="132">
        <v>292.4</v>
      </c>
      <c r="L161" s="162"/>
      <c r="M161" s="162"/>
      <c r="N161" s="162">
        <f>ROUND($L$161*$K$161,2)</f>
        <v>0</v>
      </c>
      <c r="O161" s="162"/>
      <c r="P161" s="162"/>
      <c r="Q161" s="162"/>
      <c r="R161" s="23"/>
      <c r="T161" s="126"/>
      <c r="U161" s="28" t="s">
        <v>38</v>
      </c>
      <c r="V161" s="127">
        <v>0</v>
      </c>
      <c r="W161" s="127">
        <f>$V$161*$K$161</f>
        <v>0</v>
      </c>
      <c r="X161" s="127">
        <v>0.00015</v>
      </c>
      <c r="Y161" s="127">
        <f>$X$161*$K$161</f>
        <v>0.043859999999999996</v>
      </c>
      <c r="Z161" s="127">
        <v>0</v>
      </c>
      <c r="AA161" s="128">
        <f>$Z$161*$K$161</f>
        <v>0</v>
      </c>
      <c r="AR161" s="9" t="s">
        <v>223</v>
      </c>
      <c r="AT161" s="9" t="s">
        <v>219</v>
      </c>
      <c r="AU161" s="9" t="s">
        <v>129</v>
      </c>
      <c r="AY161" s="9" t="s">
        <v>147</v>
      </c>
      <c r="BE161" s="101">
        <f>IF($U$161="základná",$N$161,0)</f>
        <v>0</v>
      </c>
      <c r="BF161" s="101">
        <f>IF($U$161="znížená",$N$161,0)</f>
        <v>0</v>
      </c>
      <c r="BG161" s="101">
        <f>IF($U$161="zákl. prenesená",$N$161,0)</f>
        <v>0</v>
      </c>
      <c r="BH161" s="101">
        <f>IF($U$161="zníž. prenesená",$N$161,0)</f>
        <v>0</v>
      </c>
      <c r="BI161" s="101">
        <f>IF($U$161="nulová",$N$161,0)</f>
        <v>0</v>
      </c>
      <c r="BJ161" s="9" t="s">
        <v>129</v>
      </c>
      <c r="BK161" s="101">
        <f>ROUND($L$161*$K$161,2)</f>
        <v>0</v>
      </c>
      <c r="BL161" s="9" t="s">
        <v>204</v>
      </c>
      <c r="BM161" s="9" t="s">
        <v>279</v>
      </c>
    </row>
    <row r="162" spans="2:65" s="9" customFormat="1" ht="39" customHeight="1">
      <c r="B162" s="22"/>
      <c r="C162" s="122" t="s">
        <v>283</v>
      </c>
      <c r="D162" s="122" t="s">
        <v>148</v>
      </c>
      <c r="E162" s="123" t="s">
        <v>401</v>
      </c>
      <c r="F162" s="158" t="s">
        <v>402</v>
      </c>
      <c r="G162" s="158"/>
      <c r="H162" s="158"/>
      <c r="I162" s="158"/>
      <c r="J162" s="124" t="s">
        <v>203</v>
      </c>
      <c r="K162" s="125">
        <v>54.65</v>
      </c>
      <c r="L162" s="159"/>
      <c r="M162" s="159"/>
      <c r="N162" s="159">
        <f>ROUND($L$162*$K$162,2)</f>
        <v>0</v>
      </c>
      <c r="O162" s="159"/>
      <c r="P162" s="159"/>
      <c r="Q162" s="159"/>
      <c r="R162" s="23"/>
      <c r="T162" s="126"/>
      <c r="U162" s="28" t="s">
        <v>38</v>
      </c>
      <c r="V162" s="127">
        <v>0</v>
      </c>
      <c r="W162" s="127">
        <f>$V$162*$K$162</f>
        <v>0</v>
      </c>
      <c r="X162" s="127">
        <v>0.00033</v>
      </c>
      <c r="Y162" s="127">
        <f>$X$162*$K$162</f>
        <v>0.0180345</v>
      </c>
      <c r="Z162" s="127">
        <v>0</v>
      </c>
      <c r="AA162" s="128">
        <f>$Z$162*$K$162</f>
        <v>0</v>
      </c>
      <c r="AR162" s="9" t="s">
        <v>204</v>
      </c>
      <c r="AT162" s="9" t="s">
        <v>148</v>
      </c>
      <c r="AU162" s="9" t="s">
        <v>129</v>
      </c>
      <c r="AY162" s="9" t="s">
        <v>147</v>
      </c>
      <c r="BE162" s="101">
        <f>IF($U$162="základná",$N$162,0)</f>
        <v>0</v>
      </c>
      <c r="BF162" s="101">
        <f>IF($U$162="znížená",$N$162,0)</f>
        <v>0</v>
      </c>
      <c r="BG162" s="101">
        <f>IF($U$162="zákl. prenesená",$N$162,0)</f>
        <v>0</v>
      </c>
      <c r="BH162" s="101">
        <f>IF($U$162="zníž. prenesená",$N$162,0)</f>
        <v>0</v>
      </c>
      <c r="BI162" s="101">
        <f>IF($U$162="nulová",$N$162,0)</f>
        <v>0</v>
      </c>
      <c r="BJ162" s="9" t="s">
        <v>129</v>
      </c>
      <c r="BK162" s="101">
        <f>ROUND($L$162*$K$162,2)</f>
        <v>0</v>
      </c>
      <c r="BL162" s="9" t="s">
        <v>204</v>
      </c>
      <c r="BM162" s="9" t="s">
        <v>283</v>
      </c>
    </row>
    <row r="163" spans="2:65" s="9" customFormat="1" ht="15.75" customHeight="1">
      <c r="B163" s="22"/>
      <c r="C163" s="129" t="s">
        <v>288</v>
      </c>
      <c r="D163" s="129" t="s">
        <v>219</v>
      </c>
      <c r="E163" s="130" t="s">
        <v>389</v>
      </c>
      <c r="F163" s="161" t="s">
        <v>390</v>
      </c>
      <c r="G163" s="161"/>
      <c r="H163" s="161"/>
      <c r="I163" s="161"/>
      <c r="J163" s="131" t="s">
        <v>291</v>
      </c>
      <c r="K163" s="132">
        <v>437.2</v>
      </c>
      <c r="L163" s="162"/>
      <c r="M163" s="162"/>
      <c r="N163" s="162">
        <f>ROUND($L$163*$K$163,2)</f>
        <v>0</v>
      </c>
      <c r="O163" s="162"/>
      <c r="P163" s="162"/>
      <c r="Q163" s="162"/>
      <c r="R163" s="23"/>
      <c r="T163" s="126"/>
      <c r="U163" s="28" t="s">
        <v>38</v>
      </c>
      <c r="V163" s="127">
        <v>0</v>
      </c>
      <c r="W163" s="127">
        <f>$V$163*$K$163</f>
        <v>0</v>
      </c>
      <c r="X163" s="127">
        <v>0.00015</v>
      </c>
      <c r="Y163" s="127">
        <f>$X$163*$K$163</f>
        <v>0.06558</v>
      </c>
      <c r="Z163" s="127">
        <v>0</v>
      </c>
      <c r="AA163" s="128">
        <f>$Z$163*$K$163</f>
        <v>0</v>
      </c>
      <c r="AR163" s="9" t="s">
        <v>223</v>
      </c>
      <c r="AT163" s="9" t="s">
        <v>219</v>
      </c>
      <c r="AU163" s="9" t="s">
        <v>129</v>
      </c>
      <c r="AY163" s="9" t="s">
        <v>147</v>
      </c>
      <c r="BE163" s="101">
        <f>IF($U$163="základná",$N$163,0)</f>
        <v>0</v>
      </c>
      <c r="BF163" s="101">
        <f>IF($U$163="znížená",$N$163,0)</f>
        <v>0</v>
      </c>
      <c r="BG163" s="101">
        <f>IF($U$163="zákl. prenesená",$N$163,0)</f>
        <v>0</v>
      </c>
      <c r="BH163" s="101">
        <f>IF($U$163="zníž. prenesená",$N$163,0)</f>
        <v>0</v>
      </c>
      <c r="BI163" s="101">
        <f>IF($U$163="nulová",$N$163,0)</f>
        <v>0</v>
      </c>
      <c r="BJ163" s="9" t="s">
        <v>129</v>
      </c>
      <c r="BK163" s="101">
        <f>ROUND($L$163*$K$163,2)</f>
        <v>0</v>
      </c>
      <c r="BL163" s="9" t="s">
        <v>204</v>
      </c>
      <c r="BM163" s="9" t="s">
        <v>288</v>
      </c>
    </row>
    <row r="164" spans="2:65" s="9" customFormat="1" ht="27" customHeight="1">
      <c r="B164" s="22"/>
      <c r="C164" s="122" t="s">
        <v>293</v>
      </c>
      <c r="D164" s="122" t="s">
        <v>148</v>
      </c>
      <c r="E164" s="123" t="s">
        <v>403</v>
      </c>
      <c r="F164" s="158" t="s">
        <v>404</v>
      </c>
      <c r="G164" s="158"/>
      <c r="H164" s="158"/>
      <c r="I164" s="158"/>
      <c r="J164" s="124" t="s">
        <v>151</v>
      </c>
      <c r="K164" s="125">
        <v>637.925</v>
      </c>
      <c r="L164" s="159"/>
      <c r="M164" s="159"/>
      <c r="N164" s="159">
        <f>ROUND($L$164*$K$164,2)</f>
        <v>0</v>
      </c>
      <c r="O164" s="159"/>
      <c r="P164" s="159"/>
      <c r="Q164" s="159"/>
      <c r="R164" s="23"/>
      <c r="T164" s="126"/>
      <c r="U164" s="28" t="s">
        <v>38</v>
      </c>
      <c r="V164" s="127">
        <v>0</v>
      </c>
      <c r="W164" s="127">
        <f>$V$164*$K$164</f>
        <v>0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9" t="s">
        <v>204</v>
      </c>
      <c r="AT164" s="9" t="s">
        <v>148</v>
      </c>
      <c r="AU164" s="9" t="s">
        <v>129</v>
      </c>
      <c r="AY164" s="9" t="s">
        <v>147</v>
      </c>
      <c r="BE164" s="101">
        <f>IF($U$164="základná",$N$164,0)</f>
        <v>0</v>
      </c>
      <c r="BF164" s="101">
        <f>IF($U$164="znížená",$N$164,0)</f>
        <v>0</v>
      </c>
      <c r="BG164" s="101">
        <f>IF($U$164="zákl. prenesená",$N$164,0)</f>
        <v>0</v>
      </c>
      <c r="BH164" s="101">
        <f>IF($U$164="zníž. prenesená",$N$164,0)</f>
        <v>0</v>
      </c>
      <c r="BI164" s="101">
        <f>IF($U$164="nulová",$N$164,0)</f>
        <v>0</v>
      </c>
      <c r="BJ164" s="9" t="s">
        <v>129</v>
      </c>
      <c r="BK164" s="101">
        <f>ROUND($L$164*$K$164,2)</f>
        <v>0</v>
      </c>
      <c r="BL164" s="9" t="s">
        <v>204</v>
      </c>
      <c r="BM164" s="9" t="s">
        <v>293</v>
      </c>
    </row>
    <row r="165" spans="2:65" s="9" customFormat="1" ht="27" customHeight="1">
      <c r="B165" s="22"/>
      <c r="C165" s="129" t="s">
        <v>297</v>
      </c>
      <c r="D165" s="129" t="s">
        <v>219</v>
      </c>
      <c r="E165" s="130" t="s">
        <v>405</v>
      </c>
      <c r="F165" s="161" t="s">
        <v>406</v>
      </c>
      <c r="G165" s="161"/>
      <c r="H165" s="161"/>
      <c r="I165" s="161"/>
      <c r="J165" s="131" t="s">
        <v>151</v>
      </c>
      <c r="K165" s="132">
        <v>714.476</v>
      </c>
      <c r="L165" s="162"/>
      <c r="M165" s="162"/>
      <c r="N165" s="162">
        <f>ROUND($L$165*$K$165,2)</f>
        <v>0</v>
      </c>
      <c r="O165" s="162"/>
      <c r="P165" s="162"/>
      <c r="Q165" s="162"/>
      <c r="R165" s="23"/>
      <c r="T165" s="126"/>
      <c r="U165" s="28" t="s">
        <v>38</v>
      </c>
      <c r="V165" s="127">
        <v>0</v>
      </c>
      <c r="W165" s="127">
        <f>$V$165*$K$165</f>
        <v>0</v>
      </c>
      <c r="X165" s="127">
        <v>0.0003</v>
      </c>
      <c r="Y165" s="127">
        <f>$X$165*$K$165</f>
        <v>0.21434279999999997</v>
      </c>
      <c r="Z165" s="127">
        <v>0</v>
      </c>
      <c r="AA165" s="128">
        <f>$Z$165*$K$165</f>
        <v>0</v>
      </c>
      <c r="AR165" s="9" t="s">
        <v>223</v>
      </c>
      <c r="AT165" s="9" t="s">
        <v>219</v>
      </c>
      <c r="AU165" s="9" t="s">
        <v>129</v>
      </c>
      <c r="AY165" s="9" t="s">
        <v>147</v>
      </c>
      <c r="BE165" s="101">
        <f>IF($U$165="základná",$N$165,0)</f>
        <v>0</v>
      </c>
      <c r="BF165" s="101">
        <f>IF($U$165="znížená",$N$165,0)</f>
        <v>0</v>
      </c>
      <c r="BG165" s="101">
        <f>IF($U$165="zákl. prenesená",$N$165,0)</f>
        <v>0</v>
      </c>
      <c r="BH165" s="101">
        <f>IF($U$165="zníž. prenesená",$N$165,0)</f>
        <v>0</v>
      </c>
      <c r="BI165" s="101">
        <f>IF($U$165="nulová",$N$165,0)</f>
        <v>0</v>
      </c>
      <c r="BJ165" s="9" t="s">
        <v>129</v>
      </c>
      <c r="BK165" s="101">
        <f>ROUND($L$165*$K$165,2)</f>
        <v>0</v>
      </c>
      <c r="BL165" s="9" t="s">
        <v>204</v>
      </c>
      <c r="BM165" s="9" t="s">
        <v>297</v>
      </c>
    </row>
    <row r="166" spans="2:65" s="9" customFormat="1" ht="39" customHeight="1">
      <c r="B166" s="22"/>
      <c r="C166" s="122" t="s">
        <v>301</v>
      </c>
      <c r="D166" s="122" t="s">
        <v>148</v>
      </c>
      <c r="E166" s="123" t="s">
        <v>407</v>
      </c>
      <c r="F166" s="158" t="s">
        <v>408</v>
      </c>
      <c r="G166" s="158"/>
      <c r="H166" s="158"/>
      <c r="I166" s="158"/>
      <c r="J166" s="124" t="s">
        <v>203</v>
      </c>
      <c r="K166" s="125">
        <v>54.65</v>
      </c>
      <c r="L166" s="159"/>
      <c r="M166" s="159"/>
      <c r="N166" s="159">
        <f>ROUND($L$166*$K$166,2)</f>
        <v>0</v>
      </c>
      <c r="O166" s="159"/>
      <c r="P166" s="159"/>
      <c r="Q166" s="159"/>
      <c r="R166" s="23"/>
      <c r="T166" s="126"/>
      <c r="U166" s="28" t="s">
        <v>38</v>
      </c>
      <c r="V166" s="127">
        <v>0</v>
      </c>
      <c r="W166" s="127">
        <f>$V$166*$K$166</f>
        <v>0</v>
      </c>
      <c r="X166" s="127">
        <v>3E-05</v>
      </c>
      <c r="Y166" s="127">
        <f>$X$166*$K$166</f>
        <v>0.0016395</v>
      </c>
      <c r="Z166" s="127">
        <v>0</v>
      </c>
      <c r="AA166" s="128">
        <f>$Z$166*$K$166</f>
        <v>0</v>
      </c>
      <c r="AR166" s="9" t="s">
        <v>204</v>
      </c>
      <c r="AT166" s="9" t="s">
        <v>148</v>
      </c>
      <c r="AU166" s="9" t="s">
        <v>129</v>
      </c>
      <c r="AY166" s="9" t="s">
        <v>147</v>
      </c>
      <c r="BE166" s="101">
        <f>IF($U$166="základná",$N$166,0)</f>
        <v>0</v>
      </c>
      <c r="BF166" s="101">
        <f>IF($U$166="znížená",$N$166,0)</f>
        <v>0</v>
      </c>
      <c r="BG166" s="101">
        <f>IF($U$166="zákl. prenesená",$N$166,0)</f>
        <v>0</v>
      </c>
      <c r="BH166" s="101">
        <f>IF($U$166="zníž. prenesená",$N$166,0)</f>
        <v>0</v>
      </c>
      <c r="BI166" s="101">
        <f>IF($U$166="nulová",$N$166,0)</f>
        <v>0</v>
      </c>
      <c r="BJ166" s="9" t="s">
        <v>129</v>
      </c>
      <c r="BK166" s="101">
        <f>ROUND($L$166*$K$166,2)</f>
        <v>0</v>
      </c>
      <c r="BL166" s="9" t="s">
        <v>204</v>
      </c>
      <c r="BM166" s="9" t="s">
        <v>301</v>
      </c>
    </row>
    <row r="167" spans="2:65" s="9" customFormat="1" ht="27" customHeight="1">
      <c r="B167" s="22"/>
      <c r="C167" s="129" t="s">
        <v>305</v>
      </c>
      <c r="D167" s="129" t="s">
        <v>219</v>
      </c>
      <c r="E167" s="130" t="s">
        <v>409</v>
      </c>
      <c r="F167" s="161" t="s">
        <v>410</v>
      </c>
      <c r="G167" s="161"/>
      <c r="H167" s="161"/>
      <c r="I167" s="161"/>
      <c r="J167" s="131" t="s">
        <v>151</v>
      </c>
      <c r="K167" s="132">
        <v>11.367</v>
      </c>
      <c r="L167" s="162"/>
      <c r="M167" s="162"/>
      <c r="N167" s="162">
        <f>ROUND($L$167*$K$167,2)</f>
        <v>0</v>
      </c>
      <c r="O167" s="162"/>
      <c r="P167" s="162"/>
      <c r="Q167" s="162"/>
      <c r="R167" s="23"/>
      <c r="T167" s="126"/>
      <c r="U167" s="28" t="s">
        <v>38</v>
      </c>
      <c r="V167" s="127">
        <v>0</v>
      </c>
      <c r="W167" s="127">
        <f>$V$167*$K$167</f>
        <v>0</v>
      </c>
      <c r="X167" s="127">
        <v>0.0104</v>
      </c>
      <c r="Y167" s="127">
        <f>$X$167*$K$167</f>
        <v>0.1182168</v>
      </c>
      <c r="Z167" s="127">
        <v>0</v>
      </c>
      <c r="AA167" s="128">
        <f>$Z$167*$K$167</f>
        <v>0</v>
      </c>
      <c r="AR167" s="9" t="s">
        <v>223</v>
      </c>
      <c r="AT167" s="9" t="s">
        <v>219</v>
      </c>
      <c r="AU167" s="9" t="s">
        <v>129</v>
      </c>
      <c r="AY167" s="9" t="s">
        <v>147</v>
      </c>
      <c r="BE167" s="101">
        <f>IF($U$167="základná",$N$167,0)</f>
        <v>0</v>
      </c>
      <c r="BF167" s="101">
        <f>IF($U$167="znížená",$N$167,0)</f>
        <v>0</v>
      </c>
      <c r="BG167" s="101">
        <f>IF($U$167="zákl. prenesená",$N$167,0)</f>
        <v>0</v>
      </c>
      <c r="BH167" s="101">
        <f>IF($U$167="zníž. prenesená",$N$167,0)</f>
        <v>0</v>
      </c>
      <c r="BI167" s="101">
        <f>IF($U$167="nulová",$N$167,0)</f>
        <v>0</v>
      </c>
      <c r="BJ167" s="9" t="s">
        <v>129</v>
      </c>
      <c r="BK167" s="101">
        <f>ROUND($L$167*$K$167,2)</f>
        <v>0</v>
      </c>
      <c r="BL167" s="9" t="s">
        <v>204</v>
      </c>
      <c r="BM167" s="9" t="s">
        <v>305</v>
      </c>
    </row>
    <row r="168" spans="2:65" s="9" customFormat="1" ht="15.75" customHeight="1">
      <c r="B168" s="22"/>
      <c r="C168" s="129" t="s">
        <v>309</v>
      </c>
      <c r="D168" s="129" t="s">
        <v>219</v>
      </c>
      <c r="E168" s="130" t="s">
        <v>393</v>
      </c>
      <c r="F168" s="161" t="s">
        <v>394</v>
      </c>
      <c r="G168" s="161"/>
      <c r="H168" s="161"/>
      <c r="I168" s="161"/>
      <c r="J168" s="131" t="s">
        <v>291</v>
      </c>
      <c r="K168" s="132">
        <v>437.2</v>
      </c>
      <c r="L168" s="162"/>
      <c r="M168" s="162"/>
      <c r="N168" s="162">
        <f>ROUND($L$168*$K$168,2)</f>
        <v>0</v>
      </c>
      <c r="O168" s="162"/>
      <c r="P168" s="162"/>
      <c r="Q168" s="162"/>
      <c r="R168" s="23"/>
      <c r="T168" s="126"/>
      <c r="U168" s="28" t="s">
        <v>38</v>
      </c>
      <c r="V168" s="127">
        <v>0</v>
      </c>
      <c r="W168" s="127">
        <f>$V$168*$K$168</f>
        <v>0</v>
      </c>
      <c r="X168" s="127">
        <v>0.00015</v>
      </c>
      <c r="Y168" s="127">
        <f>$X$168*$K$168</f>
        <v>0.06558</v>
      </c>
      <c r="Z168" s="127">
        <v>0</v>
      </c>
      <c r="AA168" s="128">
        <f>$Z$168*$K$168</f>
        <v>0</v>
      </c>
      <c r="AR168" s="9" t="s">
        <v>223</v>
      </c>
      <c r="AT168" s="9" t="s">
        <v>219</v>
      </c>
      <c r="AU168" s="9" t="s">
        <v>129</v>
      </c>
      <c r="AY168" s="9" t="s">
        <v>147</v>
      </c>
      <c r="BE168" s="101">
        <f>IF($U$168="základná",$N$168,0)</f>
        <v>0</v>
      </c>
      <c r="BF168" s="101">
        <f>IF($U$168="znížená",$N$168,0)</f>
        <v>0</v>
      </c>
      <c r="BG168" s="101">
        <f>IF($U$168="zákl. prenesená",$N$168,0)</f>
        <v>0</v>
      </c>
      <c r="BH168" s="101">
        <f>IF($U$168="zníž. prenesená",$N$168,0)</f>
        <v>0</v>
      </c>
      <c r="BI168" s="101">
        <f>IF($U$168="nulová",$N$168,0)</f>
        <v>0</v>
      </c>
      <c r="BJ168" s="9" t="s">
        <v>129</v>
      </c>
      <c r="BK168" s="101">
        <f>ROUND($L$168*$K$168,2)</f>
        <v>0</v>
      </c>
      <c r="BL168" s="9" t="s">
        <v>204</v>
      </c>
      <c r="BM168" s="9" t="s">
        <v>309</v>
      </c>
    </row>
    <row r="169" spans="2:65" s="9" customFormat="1" ht="39" customHeight="1">
      <c r="B169" s="22"/>
      <c r="C169" s="122" t="s">
        <v>313</v>
      </c>
      <c r="D169" s="122" t="s">
        <v>148</v>
      </c>
      <c r="E169" s="123" t="s">
        <v>411</v>
      </c>
      <c r="F169" s="158" t="s">
        <v>412</v>
      </c>
      <c r="G169" s="158"/>
      <c r="H169" s="158"/>
      <c r="I169" s="158"/>
      <c r="J169" s="124" t="s">
        <v>203</v>
      </c>
      <c r="K169" s="125">
        <v>93.3</v>
      </c>
      <c r="L169" s="159"/>
      <c r="M169" s="159"/>
      <c r="N169" s="159">
        <f>ROUND($L$169*$K$169,2)</f>
        <v>0</v>
      </c>
      <c r="O169" s="159"/>
      <c r="P169" s="159"/>
      <c r="Q169" s="159"/>
      <c r="R169" s="23"/>
      <c r="T169" s="126"/>
      <c r="U169" s="28" t="s">
        <v>38</v>
      </c>
      <c r="V169" s="127">
        <v>0</v>
      </c>
      <c r="W169" s="127">
        <f>$V$169*$K$169</f>
        <v>0</v>
      </c>
      <c r="X169" s="127">
        <v>3E-05</v>
      </c>
      <c r="Y169" s="127">
        <f>$X$169*$K$169</f>
        <v>0.002799</v>
      </c>
      <c r="Z169" s="127">
        <v>0</v>
      </c>
      <c r="AA169" s="128">
        <f>$Z$169*$K$169</f>
        <v>0</v>
      </c>
      <c r="AR169" s="9" t="s">
        <v>204</v>
      </c>
      <c r="AT169" s="9" t="s">
        <v>148</v>
      </c>
      <c r="AU169" s="9" t="s">
        <v>129</v>
      </c>
      <c r="AY169" s="9" t="s">
        <v>147</v>
      </c>
      <c r="BE169" s="101">
        <f>IF($U$169="základná",$N$169,0)</f>
        <v>0</v>
      </c>
      <c r="BF169" s="101">
        <f>IF($U$169="znížená",$N$169,0)</f>
        <v>0</v>
      </c>
      <c r="BG169" s="101">
        <f>IF($U$169="zákl. prenesená",$N$169,0)</f>
        <v>0</v>
      </c>
      <c r="BH169" s="101">
        <f>IF($U$169="zníž. prenesená",$N$169,0)</f>
        <v>0</v>
      </c>
      <c r="BI169" s="101">
        <f>IF($U$169="nulová",$N$169,0)</f>
        <v>0</v>
      </c>
      <c r="BJ169" s="9" t="s">
        <v>129</v>
      </c>
      <c r="BK169" s="101">
        <f>ROUND($L$169*$K$169,2)</f>
        <v>0</v>
      </c>
      <c r="BL169" s="9" t="s">
        <v>204</v>
      </c>
      <c r="BM169" s="9" t="s">
        <v>313</v>
      </c>
    </row>
    <row r="170" spans="2:65" s="9" customFormat="1" ht="27" customHeight="1">
      <c r="B170" s="22"/>
      <c r="C170" s="129" t="s">
        <v>317</v>
      </c>
      <c r="D170" s="129" t="s">
        <v>219</v>
      </c>
      <c r="E170" s="130" t="s">
        <v>409</v>
      </c>
      <c r="F170" s="161" t="s">
        <v>410</v>
      </c>
      <c r="G170" s="161"/>
      <c r="H170" s="161"/>
      <c r="I170" s="161"/>
      <c r="J170" s="131" t="s">
        <v>151</v>
      </c>
      <c r="K170" s="132">
        <v>48.516</v>
      </c>
      <c r="L170" s="162"/>
      <c r="M170" s="162"/>
      <c r="N170" s="162">
        <f>ROUND($L$170*$K$170,2)</f>
        <v>0</v>
      </c>
      <c r="O170" s="162"/>
      <c r="P170" s="162"/>
      <c r="Q170" s="162"/>
      <c r="R170" s="23"/>
      <c r="T170" s="126"/>
      <c r="U170" s="28" t="s">
        <v>38</v>
      </c>
      <c r="V170" s="127">
        <v>0</v>
      </c>
      <c r="W170" s="127">
        <f>$V$170*$K$170</f>
        <v>0</v>
      </c>
      <c r="X170" s="127">
        <v>0.0104</v>
      </c>
      <c r="Y170" s="127">
        <f>$X$170*$K$170</f>
        <v>0.5045664</v>
      </c>
      <c r="Z170" s="127">
        <v>0</v>
      </c>
      <c r="AA170" s="128">
        <f>$Z$170*$K$170</f>
        <v>0</v>
      </c>
      <c r="AR170" s="9" t="s">
        <v>223</v>
      </c>
      <c r="AT170" s="9" t="s">
        <v>219</v>
      </c>
      <c r="AU170" s="9" t="s">
        <v>129</v>
      </c>
      <c r="AY170" s="9" t="s">
        <v>147</v>
      </c>
      <c r="BE170" s="101">
        <f>IF($U$170="základná",$N$170,0)</f>
        <v>0</v>
      </c>
      <c r="BF170" s="101">
        <f>IF($U$170="znížená",$N$170,0)</f>
        <v>0</v>
      </c>
      <c r="BG170" s="101">
        <f>IF($U$170="zákl. prenesená",$N$170,0)</f>
        <v>0</v>
      </c>
      <c r="BH170" s="101">
        <f>IF($U$170="zníž. prenesená",$N$170,0)</f>
        <v>0</v>
      </c>
      <c r="BI170" s="101">
        <f>IF($U$170="nulová",$N$170,0)</f>
        <v>0</v>
      </c>
      <c r="BJ170" s="9" t="s">
        <v>129</v>
      </c>
      <c r="BK170" s="101">
        <f>ROUND($L$170*$K$170,2)</f>
        <v>0</v>
      </c>
      <c r="BL170" s="9" t="s">
        <v>204</v>
      </c>
      <c r="BM170" s="9" t="s">
        <v>317</v>
      </c>
    </row>
    <row r="171" spans="2:65" s="9" customFormat="1" ht="15.75" customHeight="1">
      <c r="B171" s="22"/>
      <c r="C171" s="129" t="s">
        <v>339</v>
      </c>
      <c r="D171" s="129" t="s">
        <v>219</v>
      </c>
      <c r="E171" s="130" t="s">
        <v>393</v>
      </c>
      <c r="F171" s="161" t="s">
        <v>394</v>
      </c>
      <c r="G171" s="161"/>
      <c r="H171" s="161"/>
      <c r="I171" s="161"/>
      <c r="J171" s="131" t="s">
        <v>291</v>
      </c>
      <c r="K171" s="132">
        <v>746.4</v>
      </c>
      <c r="L171" s="162"/>
      <c r="M171" s="162"/>
      <c r="N171" s="162">
        <f>ROUND($L$171*$K$171,2)</f>
        <v>0</v>
      </c>
      <c r="O171" s="162"/>
      <c r="P171" s="162"/>
      <c r="Q171" s="162"/>
      <c r="R171" s="23"/>
      <c r="T171" s="126"/>
      <c r="U171" s="28" t="s">
        <v>38</v>
      </c>
      <c r="V171" s="127">
        <v>0</v>
      </c>
      <c r="W171" s="127">
        <f>$V$171*$K$171</f>
        <v>0</v>
      </c>
      <c r="X171" s="127">
        <v>0.00015</v>
      </c>
      <c r="Y171" s="127">
        <f>$X$171*$K$171</f>
        <v>0.11195999999999999</v>
      </c>
      <c r="Z171" s="127">
        <v>0</v>
      </c>
      <c r="AA171" s="128">
        <f>$Z$171*$K$171</f>
        <v>0</v>
      </c>
      <c r="AR171" s="9" t="s">
        <v>223</v>
      </c>
      <c r="AT171" s="9" t="s">
        <v>219</v>
      </c>
      <c r="AU171" s="9" t="s">
        <v>129</v>
      </c>
      <c r="AY171" s="9" t="s">
        <v>147</v>
      </c>
      <c r="BE171" s="101">
        <f>IF($U$171="základná",$N$171,0)</f>
        <v>0</v>
      </c>
      <c r="BF171" s="101">
        <f>IF($U$171="znížená",$N$171,0)</f>
        <v>0</v>
      </c>
      <c r="BG171" s="101">
        <f>IF($U$171="zákl. prenesená",$N$171,0)</f>
        <v>0</v>
      </c>
      <c r="BH171" s="101">
        <f>IF($U$171="zníž. prenesená",$N$171,0)</f>
        <v>0</v>
      </c>
      <c r="BI171" s="101">
        <f>IF($U$171="nulová",$N$171,0)</f>
        <v>0</v>
      </c>
      <c r="BJ171" s="9" t="s">
        <v>129</v>
      </c>
      <c r="BK171" s="101">
        <f>ROUND($L$171*$K$171,2)</f>
        <v>0</v>
      </c>
      <c r="BL171" s="9" t="s">
        <v>204</v>
      </c>
      <c r="BM171" s="9" t="s">
        <v>339</v>
      </c>
    </row>
    <row r="172" spans="2:65" s="9" customFormat="1" ht="27" customHeight="1">
      <c r="B172" s="22"/>
      <c r="C172" s="122" t="s">
        <v>340</v>
      </c>
      <c r="D172" s="122" t="s">
        <v>148</v>
      </c>
      <c r="E172" s="123" t="s">
        <v>413</v>
      </c>
      <c r="F172" s="158" t="s">
        <v>414</v>
      </c>
      <c r="G172" s="158"/>
      <c r="H172" s="158"/>
      <c r="I172" s="158"/>
      <c r="J172" s="124" t="s">
        <v>212</v>
      </c>
      <c r="K172" s="125">
        <v>174.648</v>
      </c>
      <c r="L172" s="159"/>
      <c r="M172" s="159"/>
      <c r="N172" s="159">
        <f>ROUND($L$172*$K$172,2)</f>
        <v>0</v>
      </c>
      <c r="O172" s="159"/>
      <c r="P172" s="159"/>
      <c r="Q172" s="159"/>
      <c r="R172" s="23"/>
      <c r="T172" s="126"/>
      <c r="U172" s="28" t="s">
        <v>38</v>
      </c>
      <c r="V172" s="127">
        <v>0</v>
      </c>
      <c r="W172" s="127">
        <f>$V$172*$K$172</f>
        <v>0</v>
      </c>
      <c r="X172" s="127">
        <v>0</v>
      </c>
      <c r="Y172" s="127">
        <f>$X$172*$K$172</f>
        <v>0</v>
      </c>
      <c r="Z172" s="127">
        <v>0</v>
      </c>
      <c r="AA172" s="128">
        <f>$Z$172*$K$172</f>
        <v>0</v>
      </c>
      <c r="AR172" s="9" t="s">
        <v>204</v>
      </c>
      <c r="AT172" s="9" t="s">
        <v>148</v>
      </c>
      <c r="AU172" s="9" t="s">
        <v>129</v>
      </c>
      <c r="AY172" s="9" t="s">
        <v>147</v>
      </c>
      <c r="BE172" s="101">
        <f>IF($U$172="základná",$N$172,0)</f>
        <v>0</v>
      </c>
      <c r="BF172" s="101">
        <f>IF($U$172="znížená",$N$172,0)</f>
        <v>0</v>
      </c>
      <c r="BG172" s="101">
        <f>IF($U$172="zákl. prenesená",$N$172,0)</f>
        <v>0</v>
      </c>
      <c r="BH172" s="101">
        <f>IF($U$172="zníž. prenesená",$N$172,0)</f>
        <v>0</v>
      </c>
      <c r="BI172" s="101">
        <f>IF($U$172="nulová",$N$172,0)</f>
        <v>0</v>
      </c>
      <c r="BJ172" s="9" t="s">
        <v>129</v>
      </c>
      <c r="BK172" s="101">
        <f>ROUND($L$172*$K$172,2)</f>
        <v>0</v>
      </c>
      <c r="BL172" s="9" t="s">
        <v>204</v>
      </c>
      <c r="BM172" s="9" t="s">
        <v>340</v>
      </c>
    </row>
    <row r="173" spans="2:63" s="112" customFormat="1" ht="30.75" customHeight="1">
      <c r="B173" s="113"/>
      <c r="D173" s="121" t="s">
        <v>359</v>
      </c>
      <c r="E173" s="121"/>
      <c r="F173" s="121"/>
      <c r="G173" s="121"/>
      <c r="H173" s="121"/>
      <c r="I173" s="121"/>
      <c r="J173" s="121"/>
      <c r="K173" s="121"/>
      <c r="L173" s="121"/>
      <c r="M173" s="121"/>
      <c r="N173" s="160">
        <f>$BK$173</f>
        <v>0</v>
      </c>
      <c r="O173" s="160"/>
      <c r="P173" s="160"/>
      <c r="Q173" s="160"/>
      <c r="R173" s="115"/>
      <c r="T173" s="116"/>
      <c r="W173" s="117">
        <f>SUM($W$174:$W$180)</f>
        <v>0</v>
      </c>
      <c r="Y173" s="117">
        <f>SUM($Y$174:$Y$180)</f>
        <v>3.3922648</v>
      </c>
      <c r="AA173" s="118">
        <f>SUM($AA$174:$AA$180)</f>
        <v>0</v>
      </c>
      <c r="AR173" s="119" t="s">
        <v>129</v>
      </c>
      <c r="AT173" s="119" t="s">
        <v>70</v>
      </c>
      <c r="AU173" s="119" t="s">
        <v>76</v>
      </c>
      <c r="AY173" s="119" t="s">
        <v>147</v>
      </c>
      <c r="BK173" s="120">
        <f>SUM($BK$174:$BK$180)</f>
        <v>0</v>
      </c>
    </row>
    <row r="174" spans="2:65" s="9" customFormat="1" ht="27" customHeight="1">
      <c r="B174" s="22"/>
      <c r="C174" s="122" t="s">
        <v>341</v>
      </c>
      <c r="D174" s="122" t="s">
        <v>148</v>
      </c>
      <c r="E174" s="123" t="s">
        <v>415</v>
      </c>
      <c r="F174" s="158" t="s">
        <v>416</v>
      </c>
      <c r="G174" s="158"/>
      <c r="H174" s="158"/>
      <c r="I174" s="158"/>
      <c r="J174" s="124" t="s">
        <v>151</v>
      </c>
      <c r="K174" s="125">
        <v>54</v>
      </c>
      <c r="L174" s="159"/>
      <c r="M174" s="159"/>
      <c r="N174" s="159">
        <f>ROUND($L$174*$K$174,2)</f>
        <v>0</v>
      </c>
      <c r="O174" s="159"/>
      <c r="P174" s="159"/>
      <c r="Q174" s="159"/>
      <c r="R174" s="23"/>
      <c r="T174" s="126"/>
      <c r="U174" s="28" t="s">
        <v>38</v>
      </c>
      <c r="V174" s="127">
        <v>0</v>
      </c>
      <c r="W174" s="127">
        <f>$V$174*$K$174</f>
        <v>0</v>
      </c>
      <c r="X174" s="127">
        <v>0.0006</v>
      </c>
      <c r="Y174" s="127">
        <f>$X$174*$K$174</f>
        <v>0.0324</v>
      </c>
      <c r="Z174" s="127">
        <v>0</v>
      </c>
      <c r="AA174" s="128">
        <f>$Z$174*$K$174</f>
        <v>0</v>
      </c>
      <c r="AR174" s="9" t="s">
        <v>204</v>
      </c>
      <c r="AT174" s="9" t="s">
        <v>148</v>
      </c>
      <c r="AU174" s="9" t="s">
        <v>129</v>
      </c>
      <c r="AY174" s="9" t="s">
        <v>147</v>
      </c>
      <c r="BE174" s="101">
        <f>IF($U$174="základná",$N$174,0)</f>
        <v>0</v>
      </c>
      <c r="BF174" s="101">
        <f>IF($U$174="znížená",$N$174,0)</f>
        <v>0</v>
      </c>
      <c r="BG174" s="101">
        <f>IF($U$174="zákl. prenesená",$N$174,0)</f>
        <v>0</v>
      </c>
      <c r="BH174" s="101">
        <f>IF($U$174="zníž. prenesená",$N$174,0)</f>
        <v>0</v>
      </c>
      <c r="BI174" s="101">
        <f>IF($U$174="nulová",$N$174,0)</f>
        <v>0</v>
      </c>
      <c r="BJ174" s="9" t="s">
        <v>129</v>
      </c>
      <c r="BK174" s="101">
        <f>ROUND($L$174*$K$174,2)</f>
        <v>0</v>
      </c>
      <c r="BL174" s="9" t="s">
        <v>204</v>
      </c>
      <c r="BM174" s="9" t="s">
        <v>341</v>
      </c>
    </row>
    <row r="175" spans="2:65" s="9" customFormat="1" ht="27" customHeight="1">
      <c r="B175" s="22"/>
      <c r="C175" s="129" t="s">
        <v>342</v>
      </c>
      <c r="D175" s="129" t="s">
        <v>219</v>
      </c>
      <c r="E175" s="130" t="s">
        <v>417</v>
      </c>
      <c r="F175" s="161" t="s">
        <v>418</v>
      </c>
      <c r="G175" s="161"/>
      <c r="H175" s="161"/>
      <c r="I175" s="161"/>
      <c r="J175" s="131" t="s">
        <v>151</v>
      </c>
      <c r="K175" s="132">
        <v>55.08</v>
      </c>
      <c r="L175" s="162"/>
      <c r="M175" s="162"/>
      <c r="N175" s="162">
        <f>ROUND($L$175*$K$175,2)</f>
        <v>0</v>
      </c>
      <c r="O175" s="162"/>
      <c r="P175" s="162"/>
      <c r="Q175" s="162"/>
      <c r="R175" s="23"/>
      <c r="T175" s="126"/>
      <c r="U175" s="28" t="s">
        <v>38</v>
      </c>
      <c r="V175" s="127">
        <v>0</v>
      </c>
      <c r="W175" s="127">
        <f>$V$175*$K$175</f>
        <v>0</v>
      </c>
      <c r="X175" s="127">
        <v>0.0224</v>
      </c>
      <c r="Y175" s="127">
        <f>$X$175*$K$175</f>
        <v>1.233792</v>
      </c>
      <c r="Z175" s="127">
        <v>0</v>
      </c>
      <c r="AA175" s="128">
        <f>$Z$175*$K$175</f>
        <v>0</v>
      </c>
      <c r="AR175" s="9" t="s">
        <v>223</v>
      </c>
      <c r="AT175" s="9" t="s">
        <v>219</v>
      </c>
      <c r="AU175" s="9" t="s">
        <v>129</v>
      </c>
      <c r="AY175" s="9" t="s">
        <v>147</v>
      </c>
      <c r="BE175" s="101">
        <f>IF($U$175="základná",$N$175,0)</f>
        <v>0</v>
      </c>
      <c r="BF175" s="101">
        <f>IF($U$175="znížená",$N$175,0)</f>
        <v>0</v>
      </c>
      <c r="BG175" s="101">
        <f>IF($U$175="zákl. prenesená",$N$175,0)</f>
        <v>0</v>
      </c>
      <c r="BH175" s="101">
        <f>IF($U$175="zníž. prenesená",$N$175,0)</f>
        <v>0</v>
      </c>
      <c r="BI175" s="101">
        <f>IF($U$175="nulová",$N$175,0)</f>
        <v>0</v>
      </c>
      <c r="BJ175" s="9" t="s">
        <v>129</v>
      </c>
      <c r="BK175" s="101">
        <f>ROUND($L$175*$K$175,2)</f>
        <v>0</v>
      </c>
      <c r="BL175" s="9" t="s">
        <v>204</v>
      </c>
      <c r="BM175" s="9" t="s">
        <v>342</v>
      </c>
    </row>
    <row r="176" spans="2:65" s="9" customFormat="1" ht="27" customHeight="1">
      <c r="B176" s="22"/>
      <c r="C176" s="122" t="s">
        <v>343</v>
      </c>
      <c r="D176" s="122" t="s">
        <v>148</v>
      </c>
      <c r="E176" s="123" t="s">
        <v>419</v>
      </c>
      <c r="F176" s="158" t="s">
        <v>420</v>
      </c>
      <c r="G176" s="158"/>
      <c r="H176" s="158"/>
      <c r="I176" s="158"/>
      <c r="J176" s="124" t="s">
        <v>151</v>
      </c>
      <c r="K176" s="125">
        <v>5.65</v>
      </c>
      <c r="L176" s="159"/>
      <c r="M176" s="159"/>
      <c r="N176" s="159">
        <f>ROUND($L$176*$K$176,2)</f>
        <v>0</v>
      </c>
      <c r="O176" s="159"/>
      <c r="P176" s="159"/>
      <c r="Q176" s="159"/>
      <c r="R176" s="23"/>
      <c r="T176" s="126"/>
      <c r="U176" s="28" t="s">
        <v>38</v>
      </c>
      <c r="V176" s="127">
        <v>0</v>
      </c>
      <c r="W176" s="127">
        <f>$V$176*$K$176</f>
        <v>0</v>
      </c>
      <c r="X176" s="127">
        <v>0.00115</v>
      </c>
      <c r="Y176" s="127">
        <f>$X$176*$K$176</f>
        <v>0.006497500000000001</v>
      </c>
      <c r="Z176" s="127">
        <v>0</v>
      </c>
      <c r="AA176" s="128">
        <f>$Z$176*$K$176</f>
        <v>0</v>
      </c>
      <c r="AR176" s="9" t="s">
        <v>204</v>
      </c>
      <c r="AT176" s="9" t="s">
        <v>148</v>
      </c>
      <c r="AU176" s="9" t="s">
        <v>129</v>
      </c>
      <c r="AY176" s="9" t="s">
        <v>147</v>
      </c>
      <c r="BE176" s="101">
        <f>IF($U$176="základná",$N$176,0)</f>
        <v>0</v>
      </c>
      <c r="BF176" s="101">
        <f>IF($U$176="znížená",$N$176,0)</f>
        <v>0</v>
      </c>
      <c r="BG176" s="101">
        <f>IF($U$176="zákl. prenesená",$N$176,0)</f>
        <v>0</v>
      </c>
      <c r="BH176" s="101">
        <f>IF($U$176="zníž. prenesená",$N$176,0)</f>
        <v>0</v>
      </c>
      <c r="BI176" s="101">
        <f>IF($U$176="nulová",$N$176,0)</f>
        <v>0</v>
      </c>
      <c r="BJ176" s="9" t="s">
        <v>129</v>
      </c>
      <c r="BK176" s="101">
        <f>ROUND($L$176*$K$176,2)</f>
        <v>0</v>
      </c>
      <c r="BL176" s="9" t="s">
        <v>204</v>
      </c>
      <c r="BM176" s="9" t="s">
        <v>343</v>
      </c>
    </row>
    <row r="177" spans="2:65" s="9" customFormat="1" ht="15.75" customHeight="1">
      <c r="B177" s="22"/>
      <c r="C177" s="129" t="s">
        <v>344</v>
      </c>
      <c r="D177" s="129" t="s">
        <v>219</v>
      </c>
      <c r="E177" s="130" t="s">
        <v>421</v>
      </c>
      <c r="F177" s="161" t="s">
        <v>422</v>
      </c>
      <c r="G177" s="161"/>
      <c r="H177" s="161"/>
      <c r="I177" s="161"/>
      <c r="J177" s="131" t="s">
        <v>151</v>
      </c>
      <c r="K177" s="132">
        <v>5.763</v>
      </c>
      <c r="L177" s="162"/>
      <c r="M177" s="162"/>
      <c r="N177" s="162">
        <f>ROUND($L$177*$K$177,2)</f>
        <v>0</v>
      </c>
      <c r="O177" s="162"/>
      <c r="P177" s="162"/>
      <c r="Q177" s="162"/>
      <c r="R177" s="23"/>
      <c r="T177" s="126"/>
      <c r="U177" s="28" t="s">
        <v>38</v>
      </c>
      <c r="V177" s="127">
        <v>0</v>
      </c>
      <c r="W177" s="127">
        <f>$V$177*$K$177</f>
        <v>0</v>
      </c>
      <c r="X177" s="127">
        <v>0.0195</v>
      </c>
      <c r="Y177" s="127">
        <f>$X$177*$K$177</f>
        <v>0.11237849999999999</v>
      </c>
      <c r="Z177" s="127">
        <v>0</v>
      </c>
      <c r="AA177" s="128">
        <f>$Z$177*$K$177</f>
        <v>0</v>
      </c>
      <c r="AR177" s="9" t="s">
        <v>223</v>
      </c>
      <c r="AT177" s="9" t="s">
        <v>219</v>
      </c>
      <c r="AU177" s="9" t="s">
        <v>129</v>
      </c>
      <c r="AY177" s="9" t="s">
        <v>147</v>
      </c>
      <c r="BE177" s="101">
        <f>IF($U$177="základná",$N$177,0)</f>
        <v>0</v>
      </c>
      <c r="BF177" s="101">
        <f>IF($U$177="znížená",$N$177,0)</f>
        <v>0</v>
      </c>
      <c r="BG177" s="101">
        <f>IF($U$177="zákl. prenesená",$N$177,0)</f>
        <v>0</v>
      </c>
      <c r="BH177" s="101">
        <f>IF($U$177="zníž. prenesená",$N$177,0)</f>
        <v>0</v>
      </c>
      <c r="BI177" s="101">
        <f>IF($U$177="nulová",$N$177,0)</f>
        <v>0</v>
      </c>
      <c r="BJ177" s="9" t="s">
        <v>129</v>
      </c>
      <c r="BK177" s="101">
        <f>ROUND($L$177*$K$177,2)</f>
        <v>0</v>
      </c>
      <c r="BL177" s="9" t="s">
        <v>204</v>
      </c>
      <c r="BM177" s="9" t="s">
        <v>344</v>
      </c>
    </row>
    <row r="178" spans="2:65" s="9" customFormat="1" ht="39" customHeight="1">
      <c r="B178" s="22"/>
      <c r="C178" s="122" t="s">
        <v>345</v>
      </c>
      <c r="D178" s="122" t="s">
        <v>148</v>
      </c>
      <c r="E178" s="123" t="s">
        <v>423</v>
      </c>
      <c r="F178" s="158" t="s">
        <v>424</v>
      </c>
      <c r="G178" s="158"/>
      <c r="H178" s="158"/>
      <c r="I178" s="158"/>
      <c r="J178" s="124" t="s">
        <v>151</v>
      </c>
      <c r="K178" s="125">
        <v>502</v>
      </c>
      <c r="L178" s="159"/>
      <c r="M178" s="159"/>
      <c r="N178" s="159">
        <f>ROUND($L$178*$K$178,2)</f>
        <v>0</v>
      </c>
      <c r="O178" s="159"/>
      <c r="P178" s="159"/>
      <c r="Q178" s="159"/>
      <c r="R178" s="23"/>
      <c r="T178" s="126"/>
      <c r="U178" s="28" t="s">
        <v>38</v>
      </c>
      <c r="V178" s="127">
        <v>0</v>
      </c>
      <c r="W178" s="127">
        <f>$V$178*$K$178</f>
        <v>0</v>
      </c>
      <c r="X178" s="127">
        <v>0</v>
      </c>
      <c r="Y178" s="127">
        <f>$X$178*$K$178</f>
        <v>0</v>
      </c>
      <c r="Z178" s="127">
        <v>0</v>
      </c>
      <c r="AA178" s="128">
        <f>$Z$178*$K$178</f>
        <v>0</v>
      </c>
      <c r="AR178" s="9" t="s">
        <v>204</v>
      </c>
      <c r="AT178" s="9" t="s">
        <v>148</v>
      </c>
      <c r="AU178" s="9" t="s">
        <v>129</v>
      </c>
      <c r="AY178" s="9" t="s">
        <v>147</v>
      </c>
      <c r="BE178" s="101">
        <f>IF($U$178="základná",$N$178,0)</f>
        <v>0</v>
      </c>
      <c r="BF178" s="101">
        <f>IF($U$178="znížená",$N$178,0)</f>
        <v>0</v>
      </c>
      <c r="BG178" s="101">
        <f>IF($U$178="zákl. prenesená",$N$178,0)</f>
        <v>0</v>
      </c>
      <c r="BH178" s="101">
        <f>IF($U$178="zníž. prenesená",$N$178,0)</f>
        <v>0</v>
      </c>
      <c r="BI178" s="101">
        <f>IF($U$178="nulová",$N$178,0)</f>
        <v>0</v>
      </c>
      <c r="BJ178" s="9" t="s">
        <v>129</v>
      </c>
      <c r="BK178" s="101">
        <f>ROUND($L$178*$K$178,2)</f>
        <v>0</v>
      </c>
      <c r="BL178" s="9" t="s">
        <v>204</v>
      </c>
      <c r="BM178" s="9" t="s">
        <v>345</v>
      </c>
    </row>
    <row r="179" spans="2:65" s="9" customFormat="1" ht="15.75" customHeight="1">
      <c r="B179" s="22"/>
      <c r="C179" s="129" t="s">
        <v>346</v>
      </c>
      <c r="D179" s="129" t="s">
        <v>219</v>
      </c>
      <c r="E179" s="130" t="s">
        <v>425</v>
      </c>
      <c r="F179" s="161" t="s">
        <v>426</v>
      </c>
      <c r="G179" s="161"/>
      <c r="H179" s="161"/>
      <c r="I179" s="161"/>
      <c r="J179" s="131" t="s">
        <v>151</v>
      </c>
      <c r="K179" s="132">
        <v>1024.08</v>
      </c>
      <c r="L179" s="162"/>
      <c r="M179" s="162"/>
      <c r="N179" s="162">
        <f>ROUND($L$179*$K$179,2)</f>
        <v>0</v>
      </c>
      <c r="O179" s="162"/>
      <c r="P179" s="162"/>
      <c r="Q179" s="162"/>
      <c r="R179" s="23"/>
      <c r="T179" s="126"/>
      <c r="U179" s="28" t="s">
        <v>38</v>
      </c>
      <c r="V179" s="127">
        <v>0</v>
      </c>
      <c r="W179" s="127">
        <f>$V$179*$K$179</f>
        <v>0</v>
      </c>
      <c r="X179" s="127">
        <v>0.00196</v>
      </c>
      <c r="Y179" s="127">
        <f>$X$179*$K$179</f>
        <v>2.0071968</v>
      </c>
      <c r="Z179" s="127">
        <v>0</v>
      </c>
      <c r="AA179" s="128">
        <f>$Z$179*$K$179</f>
        <v>0</v>
      </c>
      <c r="AR179" s="9" t="s">
        <v>223</v>
      </c>
      <c r="AT179" s="9" t="s">
        <v>219</v>
      </c>
      <c r="AU179" s="9" t="s">
        <v>129</v>
      </c>
      <c r="AY179" s="9" t="s">
        <v>147</v>
      </c>
      <c r="BE179" s="101">
        <f>IF($U$179="základná",$N$179,0)</f>
        <v>0</v>
      </c>
      <c r="BF179" s="101">
        <f>IF($U$179="znížená",$N$179,0)</f>
        <v>0</v>
      </c>
      <c r="BG179" s="101">
        <f>IF($U$179="zákl. prenesená",$N$179,0)</f>
        <v>0</v>
      </c>
      <c r="BH179" s="101">
        <f>IF($U$179="zníž. prenesená",$N$179,0)</f>
        <v>0</v>
      </c>
      <c r="BI179" s="101">
        <f>IF($U$179="nulová",$N$179,0)</f>
        <v>0</v>
      </c>
      <c r="BJ179" s="9" t="s">
        <v>129</v>
      </c>
      <c r="BK179" s="101">
        <f>ROUND($L$179*$K$179,2)</f>
        <v>0</v>
      </c>
      <c r="BL179" s="9" t="s">
        <v>204</v>
      </c>
      <c r="BM179" s="9" t="s">
        <v>346</v>
      </c>
    </row>
    <row r="180" spans="2:65" s="9" customFormat="1" ht="27" customHeight="1">
      <c r="B180" s="22"/>
      <c r="C180" s="122" t="s">
        <v>347</v>
      </c>
      <c r="D180" s="122" t="s">
        <v>148</v>
      </c>
      <c r="E180" s="123" t="s">
        <v>427</v>
      </c>
      <c r="F180" s="158" t="s">
        <v>428</v>
      </c>
      <c r="G180" s="158"/>
      <c r="H180" s="158"/>
      <c r="I180" s="158"/>
      <c r="J180" s="124" t="s">
        <v>212</v>
      </c>
      <c r="K180" s="125">
        <v>135.154</v>
      </c>
      <c r="L180" s="159"/>
      <c r="M180" s="159"/>
      <c r="N180" s="159">
        <f>ROUND($L$180*$K$180,2)</f>
        <v>0</v>
      </c>
      <c r="O180" s="159"/>
      <c r="P180" s="159"/>
      <c r="Q180" s="159"/>
      <c r="R180" s="23"/>
      <c r="T180" s="126"/>
      <c r="U180" s="28" t="s">
        <v>38</v>
      </c>
      <c r="V180" s="127">
        <v>0</v>
      </c>
      <c r="W180" s="127">
        <f>$V$180*$K$180</f>
        <v>0</v>
      </c>
      <c r="X180" s="127">
        <v>0</v>
      </c>
      <c r="Y180" s="127">
        <f>$X$180*$K$180</f>
        <v>0</v>
      </c>
      <c r="Z180" s="127">
        <v>0</v>
      </c>
      <c r="AA180" s="128">
        <f>$Z$180*$K$180</f>
        <v>0</v>
      </c>
      <c r="AR180" s="9" t="s">
        <v>204</v>
      </c>
      <c r="AT180" s="9" t="s">
        <v>148</v>
      </c>
      <c r="AU180" s="9" t="s">
        <v>129</v>
      </c>
      <c r="AY180" s="9" t="s">
        <v>147</v>
      </c>
      <c r="BE180" s="101">
        <f>IF($U$180="základná",$N$180,0)</f>
        <v>0</v>
      </c>
      <c r="BF180" s="101">
        <f>IF($U$180="znížená",$N$180,0)</f>
        <v>0</v>
      </c>
      <c r="BG180" s="101">
        <f>IF($U$180="zákl. prenesená",$N$180,0)</f>
        <v>0</v>
      </c>
      <c r="BH180" s="101">
        <f>IF($U$180="zníž. prenesená",$N$180,0)</f>
        <v>0</v>
      </c>
      <c r="BI180" s="101">
        <f>IF($U$180="nulová",$N$180,0)</f>
        <v>0</v>
      </c>
      <c r="BJ180" s="9" t="s">
        <v>129</v>
      </c>
      <c r="BK180" s="101">
        <f>ROUND($L$180*$K$180,2)</f>
        <v>0</v>
      </c>
      <c r="BL180" s="9" t="s">
        <v>204</v>
      </c>
      <c r="BM180" s="9" t="s">
        <v>347</v>
      </c>
    </row>
    <row r="181" spans="2:63" s="112" customFormat="1" ht="30.75" customHeight="1">
      <c r="B181" s="113"/>
      <c r="D181" s="121" t="s">
        <v>360</v>
      </c>
      <c r="E181" s="121"/>
      <c r="F181" s="121"/>
      <c r="G181" s="121"/>
      <c r="H181" s="121"/>
      <c r="I181" s="121"/>
      <c r="J181" s="121"/>
      <c r="K181" s="121"/>
      <c r="L181" s="121"/>
      <c r="M181" s="121"/>
      <c r="N181" s="160">
        <f>$BK$181</f>
        <v>0</v>
      </c>
      <c r="O181" s="160"/>
      <c r="P181" s="160"/>
      <c r="Q181" s="160"/>
      <c r="R181" s="115"/>
      <c r="T181" s="116"/>
      <c r="W181" s="117">
        <f>SUM($W$182:$W$185)</f>
        <v>0</v>
      </c>
      <c r="Y181" s="117">
        <f>SUM($Y$182:$Y$185)</f>
        <v>0.7409952999999999</v>
      </c>
      <c r="AA181" s="118">
        <f>SUM($AA$182:$AA$185)</f>
        <v>0</v>
      </c>
      <c r="AR181" s="119" t="s">
        <v>129</v>
      </c>
      <c r="AT181" s="119" t="s">
        <v>70</v>
      </c>
      <c r="AU181" s="119" t="s">
        <v>76</v>
      </c>
      <c r="AY181" s="119" t="s">
        <v>147</v>
      </c>
      <c r="BK181" s="120">
        <f>SUM($BK$182:$BK$185)</f>
        <v>0</v>
      </c>
    </row>
    <row r="182" spans="2:65" s="9" customFormat="1" ht="39" customHeight="1">
      <c r="B182" s="22"/>
      <c r="C182" s="122" t="s">
        <v>352</v>
      </c>
      <c r="D182" s="122" t="s">
        <v>148</v>
      </c>
      <c r="E182" s="123" t="s">
        <v>429</v>
      </c>
      <c r="F182" s="158" t="s">
        <v>430</v>
      </c>
      <c r="G182" s="158"/>
      <c r="H182" s="158"/>
      <c r="I182" s="158"/>
      <c r="J182" s="124" t="s">
        <v>203</v>
      </c>
      <c r="K182" s="125">
        <v>49.5</v>
      </c>
      <c r="L182" s="159"/>
      <c r="M182" s="159"/>
      <c r="N182" s="159">
        <f>ROUND($L$182*$K$182,2)</f>
        <v>0</v>
      </c>
      <c r="O182" s="159"/>
      <c r="P182" s="159"/>
      <c r="Q182" s="159"/>
      <c r="R182" s="23"/>
      <c r="T182" s="126"/>
      <c r="U182" s="28" t="s">
        <v>38</v>
      </c>
      <c r="V182" s="127">
        <v>0</v>
      </c>
      <c r="W182" s="127">
        <f>$V$182*$K$182</f>
        <v>0</v>
      </c>
      <c r="X182" s="127">
        <v>3E-05</v>
      </c>
      <c r="Y182" s="127">
        <f>$X$182*$K$182</f>
        <v>0.001485</v>
      </c>
      <c r="Z182" s="127">
        <v>0</v>
      </c>
      <c r="AA182" s="128">
        <f>$Z$182*$K$182</f>
        <v>0</v>
      </c>
      <c r="AR182" s="9" t="s">
        <v>204</v>
      </c>
      <c r="AT182" s="9" t="s">
        <v>148</v>
      </c>
      <c r="AU182" s="9" t="s">
        <v>129</v>
      </c>
      <c r="AY182" s="9" t="s">
        <v>147</v>
      </c>
      <c r="BE182" s="101">
        <f>IF($U$182="základná",$N$182,0)</f>
        <v>0</v>
      </c>
      <c r="BF182" s="101">
        <f>IF($U$182="znížená",$N$182,0)</f>
        <v>0</v>
      </c>
      <c r="BG182" s="101">
        <f>IF($U$182="zákl. prenesená",$N$182,0)</f>
        <v>0</v>
      </c>
      <c r="BH182" s="101">
        <f>IF($U$182="zníž. prenesená",$N$182,0)</f>
        <v>0</v>
      </c>
      <c r="BI182" s="101">
        <f>IF($U$182="nulová",$N$182,0)</f>
        <v>0</v>
      </c>
      <c r="BJ182" s="9" t="s">
        <v>129</v>
      </c>
      <c r="BK182" s="101">
        <f>ROUND($L$182*$K$182,2)</f>
        <v>0</v>
      </c>
      <c r="BL182" s="9" t="s">
        <v>204</v>
      </c>
      <c r="BM182" s="9" t="s">
        <v>352</v>
      </c>
    </row>
    <row r="183" spans="2:65" s="9" customFormat="1" ht="27" customHeight="1">
      <c r="B183" s="22"/>
      <c r="C183" s="129" t="s">
        <v>354</v>
      </c>
      <c r="D183" s="129" t="s">
        <v>219</v>
      </c>
      <c r="E183" s="130" t="s">
        <v>431</v>
      </c>
      <c r="F183" s="161" t="s">
        <v>432</v>
      </c>
      <c r="G183" s="161"/>
      <c r="H183" s="161"/>
      <c r="I183" s="161"/>
      <c r="J183" s="131" t="s">
        <v>329</v>
      </c>
      <c r="K183" s="132">
        <v>0.856</v>
      </c>
      <c r="L183" s="162"/>
      <c r="M183" s="162"/>
      <c r="N183" s="162">
        <f>ROUND($L$183*$K$183,2)</f>
        <v>0</v>
      </c>
      <c r="O183" s="162"/>
      <c r="P183" s="162"/>
      <c r="Q183" s="162"/>
      <c r="R183" s="23"/>
      <c r="T183" s="126"/>
      <c r="U183" s="28" t="s">
        <v>38</v>
      </c>
      <c r="V183" s="127">
        <v>0</v>
      </c>
      <c r="W183" s="127">
        <f>$V$183*$K$183</f>
        <v>0</v>
      </c>
      <c r="X183" s="127">
        <v>0.85</v>
      </c>
      <c r="Y183" s="127">
        <f>$X$183*$K$183</f>
        <v>0.7275999999999999</v>
      </c>
      <c r="Z183" s="127">
        <v>0</v>
      </c>
      <c r="AA183" s="128">
        <f>$Z$183*$K$183</f>
        <v>0</v>
      </c>
      <c r="AR183" s="9" t="s">
        <v>223</v>
      </c>
      <c r="AT183" s="9" t="s">
        <v>219</v>
      </c>
      <c r="AU183" s="9" t="s">
        <v>129</v>
      </c>
      <c r="AY183" s="9" t="s">
        <v>147</v>
      </c>
      <c r="BE183" s="101">
        <f>IF($U$183="základná",$N$183,0)</f>
        <v>0</v>
      </c>
      <c r="BF183" s="101">
        <f>IF($U$183="znížená",$N$183,0)</f>
        <v>0</v>
      </c>
      <c r="BG183" s="101">
        <f>IF($U$183="zákl. prenesená",$N$183,0)</f>
        <v>0</v>
      </c>
      <c r="BH183" s="101">
        <f>IF($U$183="zníž. prenesená",$N$183,0)</f>
        <v>0</v>
      </c>
      <c r="BI183" s="101">
        <f>IF($U$183="nulová",$N$183,0)</f>
        <v>0</v>
      </c>
      <c r="BJ183" s="9" t="s">
        <v>129</v>
      </c>
      <c r="BK183" s="101">
        <f>ROUND($L$183*$K$183,2)</f>
        <v>0</v>
      </c>
      <c r="BL183" s="9" t="s">
        <v>204</v>
      </c>
      <c r="BM183" s="9" t="s">
        <v>354</v>
      </c>
    </row>
    <row r="184" spans="2:65" s="9" customFormat="1" ht="27" customHeight="1">
      <c r="B184" s="22"/>
      <c r="C184" s="122" t="s">
        <v>433</v>
      </c>
      <c r="D184" s="122" t="s">
        <v>148</v>
      </c>
      <c r="E184" s="123" t="s">
        <v>434</v>
      </c>
      <c r="F184" s="158" t="s">
        <v>435</v>
      </c>
      <c r="G184" s="158"/>
      <c r="H184" s="158"/>
      <c r="I184" s="158"/>
      <c r="J184" s="124" t="s">
        <v>329</v>
      </c>
      <c r="K184" s="125">
        <v>0.87</v>
      </c>
      <c r="L184" s="159"/>
      <c r="M184" s="159"/>
      <c r="N184" s="159">
        <f>ROUND($L$184*$K$184,2)</f>
        <v>0</v>
      </c>
      <c r="O184" s="159"/>
      <c r="P184" s="159"/>
      <c r="Q184" s="159"/>
      <c r="R184" s="23"/>
      <c r="T184" s="126"/>
      <c r="U184" s="28" t="s">
        <v>38</v>
      </c>
      <c r="V184" s="127">
        <v>0</v>
      </c>
      <c r="W184" s="127">
        <f>$V$184*$K$184</f>
        <v>0</v>
      </c>
      <c r="X184" s="127">
        <v>0.01369</v>
      </c>
      <c r="Y184" s="127">
        <f>$X$184*$K$184</f>
        <v>0.0119103</v>
      </c>
      <c r="Z184" s="127">
        <v>0</v>
      </c>
      <c r="AA184" s="128">
        <f>$Z$184*$K$184</f>
        <v>0</v>
      </c>
      <c r="AR184" s="9" t="s">
        <v>204</v>
      </c>
      <c r="AT184" s="9" t="s">
        <v>148</v>
      </c>
      <c r="AU184" s="9" t="s">
        <v>129</v>
      </c>
      <c r="AY184" s="9" t="s">
        <v>147</v>
      </c>
      <c r="BE184" s="101">
        <f>IF($U$184="základná",$N$184,0)</f>
        <v>0</v>
      </c>
      <c r="BF184" s="101">
        <f>IF($U$184="znížená",$N$184,0)</f>
        <v>0</v>
      </c>
      <c r="BG184" s="101">
        <f>IF($U$184="zákl. prenesená",$N$184,0)</f>
        <v>0</v>
      </c>
      <c r="BH184" s="101">
        <f>IF($U$184="zníž. prenesená",$N$184,0)</f>
        <v>0</v>
      </c>
      <c r="BI184" s="101">
        <f>IF($U$184="nulová",$N$184,0)</f>
        <v>0</v>
      </c>
      <c r="BJ184" s="9" t="s">
        <v>129</v>
      </c>
      <c r="BK184" s="101">
        <f>ROUND($L$184*$K$184,2)</f>
        <v>0</v>
      </c>
      <c r="BL184" s="9" t="s">
        <v>204</v>
      </c>
      <c r="BM184" s="9" t="s">
        <v>433</v>
      </c>
    </row>
    <row r="185" spans="2:65" s="9" customFormat="1" ht="27" customHeight="1">
      <c r="B185" s="22"/>
      <c r="C185" s="122" t="s">
        <v>436</v>
      </c>
      <c r="D185" s="122" t="s">
        <v>148</v>
      </c>
      <c r="E185" s="123" t="s">
        <v>437</v>
      </c>
      <c r="F185" s="158" t="s">
        <v>438</v>
      </c>
      <c r="G185" s="158"/>
      <c r="H185" s="158"/>
      <c r="I185" s="158"/>
      <c r="J185" s="124" t="s">
        <v>212</v>
      </c>
      <c r="K185" s="125">
        <v>4.685</v>
      </c>
      <c r="L185" s="159"/>
      <c r="M185" s="159"/>
      <c r="N185" s="159">
        <f>ROUND($L$185*$K$185,2)</f>
        <v>0</v>
      </c>
      <c r="O185" s="159"/>
      <c r="P185" s="159"/>
      <c r="Q185" s="159"/>
      <c r="R185" s="23"/>
      <c r="T185" s="126"/>
      <c r="U185" s="28" t="s">
        <v>38</v>
      </c>
      <c r="V185" s="127">
        <v>0</v>
      </c>
      <c r="W185" s="127">
        <f>$V$185*$K$185</f>
        <v>0</v>
      </c>
      <c r="X185" s="127">
        <v>0</v>
      </c>
      <c r="Y185" s="127">
        <f>$X$185*$K$185</f>
        <v>0</v>
      </c>
      <c r="Z185" s="127">
        <v>0</v>
      </c>
      <c r="AA185" s="128">
        <f>$Z$185*$K$185</f>
        <v>0</v>
      </c>
      <c r="AR185" s="9" t="s">
        <v>204</v>
      </c>
      <c r="AT185" s="9" t="s">
        <v>148</v>
      </c>
      <c r="AU185" s="9" t="s">
        <v>129</v>
      </c>
      <c r="AY185" s="9" t="s">
        <v>147</v>
      </c>
      <c r="BE185" s="101">
        <f>IF($U$185="základná",$N$185,0)</f>
        <v>0</v>
      </c>
      <c r="BF185" s="101">
        <f>IF($U$185="znížená",$N$185,0)</f>
        <v>0</v>
      </c>
      <c r="BG185" s="101">
        <f>IF($U$185="zákl. prenesená",$N$185,0)</f>
        <v>0</v>
      </c>
      <c r="BH185" s="101">
        <f>IF($U$185="zníž. prenesená",$N$185,0)</f>
        <v>0</v>
      </c>
      <c r="BI185" s="101">
        <f>IF($U$185="nulová",$N$185,0)</f>
        <v>0</v>
      </c>
      <c r="BJ185" s="9" t="s">
        <v>129</v>
      </c>
      <c r="BK185" s="101">
        <f>ROUND($L$185*$K$185,2)</f>
        <v>0</v>
      </c>
      <c r="BL185" s="9" t="s">
        <v>204</v>
      </c>
      <c r="BM185" s="9" t="s">
        <v>436</v>
      </c>
    </row>
    <row r="186" spans="2:63" s="112" customFormat="1" ht="30.75" customHeight="1">
      <c r="B186" s="113"/>
      <c r="D186" s="121" t="s">
        <v>361</v>
      </c>
      <c r="E186" s="121"/>
      <c r="F186" s="121"/>
      <c r="G186" s="121"/>
      <c r="H186" s="121"/>
      <c r="I186" s="121"/>
      <c r="J186" s="121"/>
      <c r="K186" s="121"/>
      <c r="L186" s="121"/>
      <c r="M186" s="121"/>
      <c r="N186" s="160">
        <f>$BK$186</f>
        <v>0</v>
      </c>
      <c r="O186" s="160"/>
      <c r="P186" s="160"/>
      <c r="Q186" s="160"/>
      <c r="R186" s="115"/>
      <c r="T186" s="116"/>
      <c r="W186" s="117">
        <f>SUM($W$187:$W$188)</f>
        <v>0</v>
      </c>
      <c r="Y186" s="117">
        <f>SUM($Y$187:$Y$188)</f>
        <v>0.8383154999999999</v>
      </c>
      <c r="AA186" s="118">
        <f>SUM($AA$187:$AA$188)</f>
        <v>0</v>
      </c>
      <c r="AR186" s="119" t="s">
        <v>129</v>
      </c>
      <c r="AT186" s="119" t="s">
        <v>70</v>
      </c>
      <c r="AU186" s="119" t="s">
        <v>76</v>
      </c>
      <c r="AY186" s="119" t="s">
        <v>147</v>
      </c>
      <c r="BK186" s="120">
        <f>SUM($BK$187:$BK$188)</f>
        <v>0</v>
      </c>
    </row>
    <row r="187" spans="2:65" s="9" customFormat="1" ht="27" customHeight="1">
      <c r="B187" s="22"/>
      <c r="C187" s="122" t="s">
        <v>439</v>
      </c>
      <c r="D187" s="122" t="s">
        <v>148</v>
      </c>
      <c r="E187" s="123" t="s">
        <v>440</v>
      </c>
      <c r="F187" s="158" t="s">
        <v>441</v>
      </c>
      <c r="G187" s="158"/>
      <c r="H187" s="158"/>
      <c r="I187" s="158"/>
      <c r="J187" s="124" t="s">
        <v>151</v>
      </c>
      <c r="K187" s="125">
        <v>54.05</v>
      </c>
      <c r="L187" s="159"/>
      <c r="M187" s="159"/>
      <c r="N187" s="159">
        <f>ROUND($L$187*$K$187,2)</f>
        <v>0</v>
      </c>
      <c r="O187" s="159"/>
      <c r="P187" s="159"/>
      <c r="Q187" s="159"/>
      <c r="R187" s="23"/>
      <c r="T187" s="126"/>
      <c r="U187" s="28" t="s">
        <v>38</v>
      </c>
      <c r="V187" s="127">
        <v>0</v>
      </c>
      <c r="W187" s="127">
        <f>$V$187*$K$187</f>
        <v>0</v>
      </c>
      <c r="X187" s="127">
        <v>0.01551</v>
      </c>
      <c r="Y187" s="127">
        <f>$X$187*$K$187</f>
        <v>0.8383154999999999</v>
      </c>
      <c r="Z187" s="127">
        <v>0</v>
      </c>
      <c r="AA187" s="128">
        <f>$Z$187*$K$187</f>
        <v>0</v>
      </c>
      <c r="AR187" s="9" t="s">
        <v>204</v>
      </c>
      <c r="AT187" s="9" t="s">
        <v>148</v>
      </c>
      <c r="AU187" s="9" t="s">
        <v>129</v>
      </c>
      <c r="AY187" s="9" t="s">
        <v>147</v>
      </c>
      <c r="BE187" s="101">
        <f>IF($U$187="základná",$N$187,0)</f>
        <v>0</v>
      </c>
      <c r="BF187" s="101">
        <f>IF($U$187="znížená",$N$187,0)</f>
        <v>0</v>
      </c>
      <c r="BG187" s="101">
        <f>IF($U$187="zákl. prenesená",$N$187,0)</f>
        <v>0</v>
      </c>
      <c r="BH187" s="101">
        <f>IF($U$187="zníž. prenesená",$N$187,0)</f>
        <v>0</v>
      </c>
      <c r="BI187" s="101">
        <f>IF($U$187="nulová",$N$187,0)</f>
        <v>0</v>
      </c>
      <c r="BJ187" s="9" t="s">
        <v>129</v>
      </c>
      <c r="BK187" s="101">
        <f>ROUND($L$187*$K$187,2)</f>
        <v>0</v>
      </c>
      <c r="BL187" s="9" t="s">
        <v>204</v>
      </c>
      <c r="BM187" s="9" t="s">
        <v>439</v>
      </c>
    </row>
    <row r="188" spans="2:65" s="9" customFormat="1" ht="27" customHeight="1">
      <c r="B188" s="22"/>
      <c r="C188" s="122" t="s">
        <v>442</v>
      </c>
      <c r="D188" s="122" t="s">
        <v>148</v>
      </c>
      <c r="E188" s="123" t="s">
        <v>443</v>
      </c>
      <c r="F188" s="158" t="s">
        <v>444</v>
      </c>
      <c r="G188" s="158"/>
      <c r="H188" s="158"/>
      <c r="I188" s="158"/>
      <c r="J188" s="124" t="s">
        <v>212</v>
      </c>
      <c r="K188" s="125">
        <v>11.329</v>
      </c>
      <c r="L188" s="159"/>
      <c r="M188" s="159"/>
      <c r="N188" s="159">
        <f>ROUND($L$188*$K$188,2)</f>
        <v>0</v>
      </c>
      <c r="O188" s="159"/>
      <c r="P188" s="159"/>
      <c r="Q188" s="159"/>
      <c r="R188" s="23"/>
      <c r="T188" s="126"/>
      <c r="U188" s="28" t="s">
        <v>38</v>
      </c>
      <c r="V188" s="127">
        <v>0</v>
      </c>
      <c r="W188" s="127">
        <f>$V$188*$K$188</f>
        <v>0</v>
      </c>
      <c r="X188" s="127">
        <v>0</v>
      </c>
      <c r="Y188" s="127">
        <f>$X$188*$K$188</f>
        <v>0</v>
      </c>
      <c r="Z188" s="127">
        <v>0</v>
      </c>
      <c r="AA188" s="128">
        <f>$Z$188*$K$188</f>
        <v>0</v>
      </c>
      <c r="AR188" s="9" t="s">
        <v>204</v>
      </c>
      <c r="AT188" s="9" t="s">
        <v>148</v>
      </c>
      <c r="AU188" s="9" t="s">
        <v>129</v>
      </c>
      <c r="AY188" s="9" t="s">
        <v>147</v>
      </c>
      <c r="BE188" s="101">
        <f>IF($U$188="základná",$N$188,0)</f>
        <v>0</v>
      </c>
      <c r="BF188" s="101">
        <f>IF($U$188="znížená",$N$188,0)</f>
        <v>0</v>
      </c>
      <c r="BG188" s="101">
        <f>IF($U$188="zákl. prenesená",$N$188,0)</f>
        <v>0</v>
      </c>
      <c r="BH188" s="101">
        <f>IF($U$188="zníž. prenesená",$N$188,0)</f>
        <v>0</v>
      </c>
      <c r="BI188" s="101">
        <f>IF($U$188="nulová",$N$188,0)</f>
        <v>0</v>
      </c>
      <c r="BJ188" s="9" t="s">
        <v>129</v>
      </c>
      <c r="BK188" s="101">
        <f>ROUND($L$188*$K$188,2)</f>
        <v>0</v>
      </c>
      <c r="BL188" s="9" t="s">
        <v>204</v>
      </c>
      <c r="BM188" s="9" t="s">
        <v>442</v>
      </c>
    </row>
    <row r="189" spans="2:63" s="112" customFormat="1" ht="30.75" customHeight="1">
      <c r="B189" s="113"/>
      <c r="D189" s="121" t="s">
        <v>122</v>
      </c>
      <c r="E189" s="121"/>
      <c r="F189" s="121"/>
      <c r="G189" s="121"/>
      <c r="H189" s="121"/>
      <c r="I189" s="121"/>
      <c r="J189" s="121"/>
      <c r="K189" s="121"/>
      <c r="L189" s="121"/>
      <c r="M189" s="121"/>
      <c r="N189" s="160">
        <f>$BK$189</f>
        <v>0</v>
      </c>
      <c r="O189" s="160"/>
      <c r="P189" s="160"/>
      <c r="Q189" s="160"/>
      <c r="R189" s="115"/>
      <c r="T189" s="116"/>
      <c r="W189" s="117">
        <f>SUM($W$190:$W$201)</f>
        <v>0</v>
      </c>
      <c r="Y189" s="117">
        <f>SUM($Y$190:$Y$201)</f>
        <v>0.1853348</v>
      </c>
      <c r="AA189" s="118">
        <f>SUM($AA$190:$AA$201)</f>
        <v>3.0995041499999996</v>
      </c>
      <c r="AR189" s="119" t="s">
        <v>129</v>
      </c>
      <c r="AT189" s="119" t="s">
        <v>70</v>
      </c>
      <c r="AU189" s="119" t="s">
        <v>76</v>
      </c>
      <c r="AY189" s="119" t="s">
        <v>147</v>
      </c>
      <c r="BK189" s="120">
        <f>SUM($BK$190:$BK$201)</f>
        <v>0</v>
      </c>
    </row>
    <row r="190" spans="2:65" s="9" customFormat="1" ht="27" customHeight="1">
      <c r="B190" s="22"/>
      <c r="C190" s="122" t="s">
        <v>445</v>
      </c>
      <c r="D190" s="122" t="s">
        <v>148</v>
      </c>
      <c r="E190" s="123" t="s">
        <v>446</v>
      </c>
      <c r="F190" s="158" t="s">
        <v>447</v>
      </c>
      <c r="G190" s="158"/>
      <c r="H190" s="158"/>
      <c r="I190" s="158"/>
      <c r="J190" s="124" t="s">
        <v>151</v>
      </c>
      <c r="K190" s="125">
        <v>335</v>
      </c>
      <c r="L190" s="159"/>
      <c r="M190" s="159"/>
      <c r="N190" s="159">
        <f>ROUND($L$190*$K$190,2)</f>
        <v>0</v>
      </c>
      <c r="O190" s="159"/>
      <c r="P190" s="159"/>
      <c r="Q190" s="159"/>
      <c r="R190" s="23"/>
      <c r="T190" s="126"/>
      <c r="U190" s="28" t="s">
        <v>38</v>
      </c>
      <c r="V190" s="127">
        <v>0</v>
      </c>
      <c r="W190" s="127">
        <f>$V$190*$K$190</f>
        <v>0</v>
      </c>
      <c r="X190" s="127">
        <v>0</v>
      </c>
      <c r="Y190" s="127">
        <f>$X$190*$K$190</f>
        <v>0</v>
      </c>
      <c r="Z190" s="127">
        <v>0.00751</v>
      </c>
      <c r="AA190" s="128">
        <f>$Z$190*$K$190</f>
        <v>2.51585</v>
      </c>
      <c r="AR190" s="9" t="s">
        <v>204</v>
      </c>
      <c r="AT190" s="9" t="s">
        <v>148</v>
      </c>
      <c r="AU190" s="9" t="s">
        <v>129</v>
      </c>
      <c r="AY190" s="9" t="s">
        <v>147</v>
      </c>
      <c r="BE190" s="101">
        <f>IF($U$190="základná",$N$190,0)</f>
        <v>0</v>
      </c>
      <c r="BF190" s="101">
        <f>IF($U$190="znížená",$N$190,0)</f>
        <v>0</v>
      </c>
      <c r="BG190" s="101">
        <f>IF($U$190="zákl. prenesená",$N$190,0)</f>
        <v>0</v>
      </c>
      <c r="BH190" s="101">
        <f>IF($U$190="zníž. prenesená",$N$190,0)</f>
        <v>0</v>
      </c>
      <c r="BI190" s="101">
        <f>IF($U$190="nulová",$N$190,0)</f>
        <v>0</v>
      </c>
      <c r="BJ190" s="9" t="s">
        <v>129</v>
      </c>
      <c r="BK190" s="101">
        <f>ROUND($L$190*$K$190,2)</f>
        <v>0</v>
      </c>
      <c r="BL190" s="9" t="s">
        <v>204</v>
      </c>
      <c r="BM190" s="9" t="s">
        <v>445</v>
      </c>
    </row>
    <row r="191" spans="2:65" s="9" customFormat="1" ht="27" customHeight="1">
      <c r="B191" s="22"/>
      <c r="C191" s="122" t="s">
        <v>448</v>
      </c>
      <c r="D191" s="122" t="s">
        <v>148</v>
      </c>
      <c r="E191" s="123" t="s">
        <v>449</v>
      </c>
      <c r="F191" s="158" t="s">
        <v>450</v>
      </c>
      <c r="G191" s="158"/>
      <c r="H191" s="158"/>
      <c r="I191" s="158"/>
      <c r="J191" s="124" t="s">
        <v>151</v>
      </c>
      <c r="K191" s="125">
        <v>2</v>
      </c>
      <c r="L191" s="159"/>
      <c r="M191" s="159"/>
      <c r="N191" s="159">
        <f>ROUND($L$191*$K$191,2)</f>
        <v>0</v>
      </c>
      <c r="O191" s="159"/>
      <c r="P191" s="159"/>
      <c r="Q191" s="159"/>
      <c r="R191" s="23"/>
      <c r="T191" s="126"/>
      <c r="U191" s="28" t="s">
        <v>38</v>
      </c>
      <c r="V191" s="127">
        <v>0</v>
      </c>
      <c r="W191" s="127">
        <f>$V$191*$K$191</f>
        <v>0</v>
      </c>
      <c r="X191" s="127">
        <v>0.0028</v>
      </c>
      <c r="Y191" s="127">
        <f>$X$191*$K$191</f>
        <v>0.0056</v>
      </c>
      <c r="Z191" s="127">
        <v>0</v>
      </c>
      <c r="AA191" s="128">
        <f>$Z$191*$K$191</f>
        <v>0</v>
      </c>
      <c r="AR191" s="9" t="s">
        <v>204</v>
      </c>
      <c r="AT191" s="9" t="s">
        <v>148</v>
      </c>
      <c r="AU191" s="9" t="s">
        <v>129</v>
      </c>
      <c r="AY191" s="9" t="s">
        <v>147</v>
      </c>
      <c r="BE191" s="101">
        <f>IF($U$191="základná",$N$191,0)</f>
        <v>0</v>
      </c>
      <c r="BF191" s="101">
        <f>IF($U$191="znížená",$N$191,0)</f>
        <v>0</v>
      </c>
      <c r="BG191" s="101">
        <f>IF($U$191="zákl. prenesená",$N$191,0)</f>
        <v>0</v>
      </c>
      <c r="BH191" s="101">
        <f>IF($U$191="zníž. prenesená",$N$191,0)</f>
        <v>0</v>
      </c>
      <c r="BI191" s="101">
        <f>IF($U$191="nulová",$N$191,0)</f>
        <v>0</v>
      </c>
      <c r="BJ191" s="9" t="s">
        <v>129</v>
      </c>
      <c r="BK191" s="101">
        <f>ROUND($L$191*$K$191,2)</f>
        <v>0</v>
      </c>
      <c r="BL191" s="9" t="s">
        <v>204</v>
      </c>
      <c r="BM191" s="9" t="s">
        <v>448</v>
      </c>
    </row>
    <row r="192" spans="2:65" s="9" customFormat="1" ht="27" customHeight="1">
      <c r="B192" s="22"/>
      <c r="C192" s="122" t="s">
        <v>451</v>
      </c>
      <c r="D192" s="122" t="s">
        <v>148</v>
      </c>
      <c r="E192" s="123" t="s">
        <v>452</v>
      </c>
      <c r="F192" s="158" t="s">
        <v>453</v>
      </c>
      <c r="G192" s="158"/>
      <c r="H192" s="158"/>
      <c r="I192" s="158"/>
      <c r="J192" s="124" t="s">
        <v>203</v>
      </c>
      <c r="K192" s="125">
        <v>54.65</v>
      </c>
      <c r="L192" s="159"/>
      <c r="M192" s="159"/>
      <c r="N192" s="159">
        <f>ROUND($L$192*$K$192,2)</f>
        <v>0</v>
      </c>
      <c r="O192" s="159"/>
      <c r="P192" s="159"/>
      <c r="Q192" s="159"/>
      <c r="R192" s="23"/>
      <c r="T192" s="126"/>
      <c r="U192" s="28" t="s">
        <v>38</v>
      </c>
      <c r="V192" s="127">
        <v>0</v>
      </c>
      <c r="W192" s="127">
        <f>$V$192*$K$192</f>
        <v>0</v>
      </c>
      <c r="X192" s="127">
        <v>0</v>
      </c>
      <c r="Y192" s="127">
        <f>$X$192*$K$192</f>
        <v>0</v>
      </c>
      <c r="Z192" s="127">
        <v>0.0032</v>
      </c>
      <c r="AA192" s="128">
        <f>$Z$192*$K$192</f>
        <v>0.17488</v>
      </c>
      <c r="AR192" s="9" t="s">
        <v>204</v>
      </c>
      <c r="AT192" s="9" t="s">
        <v>148</v>
      </c>
      <c r="AU192" s="9" t="s">
        <v>129</v>
      </c>
      <c r="AY192" s="9" t="s">
        <v>147</v>
      </c>
      <c r="BE192" s="101">
        <f>IF($U$192="základná",$N$192,0)</f>
        <v>0</v>
      </c>
      <c r="BF192" s="101">
        <f>IF($U$192="znížená",$N$192,0)</f>
        <v>0</v>
      </c>
      <c r="BG192" s="101">
        <f>IF($U$192="zákl. prenesená",$N$192,0)</f>
        <v>0</v>
      </c>
      <c r="BH192" s="101">
        <f>IF($U$192="zníž. prenesená",$N$192,0)</f>
        <v>0</v>
      </c>
      <c r="BI192" s="101">
        <f>IF($U$192="nulová",$N$192,0)</f>
        <v>0</v>
      </c>
      <c r="BJ192" s="9" t="s">
        <v>129</v>
      </c>
      <c r="BK192" s="101">
        <f>ROUND($L$192*$K$192,2)</f>
        <v>0</v>
      </c>
      <c r="BL192" s="9" t="s">
        <v>204</v>
      </c>
      <c r="BM192" s="9" t="s">
        <v>451</v>
      </c>
    </row>
    <row r="193" spans="2:65" s="9" customFormat="1" ht="27" customHeight="1">
      <c r="B193" s="22"/>
      <c r="C193" s="122" t="s">
        <v>454</v>
      </c>
      <c r="D193" s="122" t="s">
        <v>148</v>
      </c>
      <c r="E193" s="123" t="s">
        <v>455</v>
      </c>
      <c r="F193" s="158" t="s">
        <v>456</v>
      </c>
      <c r="G193" s="158"/>
      <c r="H193" s="158"/>
      <c r="I193" s="158"/>
      <c r="J193" s="124" t="s">
        <v>203</v>
      </c>
      <c r="K193" s="125">
        <v>48</v>
      </c>
      <c r="L193" s="159"/>
      <c r="M193" s="159"/>
      <c r="N193" s="159">
        <f>ROUND($L$193*$K$193,2)</f>
        <v>0</v>
      </c>
      <c r="O193" s="159"/>
      <c r="P193" s="159"/>
      <c r="Q193" s="159"/>
      <c r="R193" s="23"/>
      <c r="T193" s="126"/>
      <c r="U193" s="28" t="s">
        <v>38</v>
      </c>
      <c r="V193" s="127">
        <v>0</v>
      </c>
      <c r="W193" s="127">
        <f>$V$193*$K$193</f>
        <v>0</v>
      </c>
      <c r="X193" s="127">
        <v>0</v>
      </c>
      <c r="Y193" s="127">
        <f>$X$193*$K$193</f>
        <v>0</v>
      </c>
      <c r="Z193" s="127">
        <v>0.0033</v>
      </c>
      <c r="AA193" s="128">
        <f>$Z$193*$K$193</f>
        <v>0.15839999999999999</v>
      </c>
      <c r="AR193" s="9" t="s">
        <v>204</v>
      </c>
      <c r="AT193" s="9" t="s">
        <v>148</v>
      </c>
      <c r="AU193" s="9" t="s">
        <v>129</v>
      </c>
      <c r="AY193" s="9" t="s">
        <v>147</v>
      </c>
      <c r="BE193" s="101">
        <f>IF($U$193="základná",$N$193,0)</f>
        <v>0</v>
      </c>
      <c r="BF193" s="101">
        <f>IF($U$193="znížená",$N$193,0)</f>
        <v>0</v>
      </c>
      <c r="BG193" s="101">
        <f>IF($U$193="zákl. prenesená",$N$193,0)</f>
        <v>0</v>
      </c>
      <c r="BH193" s="101">
        <f>IF($U$193="zníž. prenesená",$N$193,0)</f>
        <v>0</v>
      </c>
      <c r="BI193" s="101">
        <f>IF($U$193="nulová",$N$193,0)</f>
        <v>0</v>
      </c>
      <c r="BJ193" s="9" t="s">
        <v>129</v>
      </c>
      <c r="BK193" s="101">
        <f>ROUND($L$193*$K$193,2)</f>
        <v>0</v>
      </c>
      <c r="BL193" s="9" t="s">
        <v>204</v>
      </c>
      <c r="BM193" s="9" t="s">
        <v>454</v>
      </c>
    </row>
    <row r="194" spans="2:65" s="9" customFormat="1" ht="27" customHeight="1">
      <c r="B194" s="22"/>
      <c r="C194" s="122" t="s">
        <v>351</v>
      </c>
      <c r="D194" s="122" t="s">
        <v>148</v>
      </c>
      <c r="E194" s="123" t="s">
        <v>457</v>
      </c>
      <c r="F194" s="158" t="s">
        <v>458</v>
      </c>
      <c r="G194" s="158"/>
      <c r="H194" s="158"/>
      <c r="I194" s="158"/>
      <c r="J194" s="124" t="s">
        <v>203</v>
      </c>
      <c r="K194" s="125">
        <v>74.295</v>
      </c>
      <c r="L194" s="159"/>
      <c r="M194" s="159"/>
      <c r="N194" s="159">
        <f>ROUND($L$194*$K$194,2)</f>
        <v>0</v>
      </c>
      <c r="O194" s="159"/>
      <c r="P194" s="159"/>
      <c r="Q194" s="159"/>
      <c r="R194" s="23"/>
      <c r="T194" s="126"/>
      <c r="U194" s="28" t="s">
        <v>38</v>
      </c>
      <c r="V194" s="127">
        <v>0</v>
      </c>
      <c r="W194" s="127">
        <f>$V$194*$K$194</f>
        <v>0</v>
      </c>
      <c r="X194" s="127">
        <v>0.00144</v>
      </c>
      <c r="Y194" s="127">
        <f>$X$194*$K$194</f>
        <v>0.1069848</v>
      </c>
      <c r="Z194" s="127">
        <v>0</v>
      </c>
      <c r="AA194" s="128">
        <f>$Z$194*$K$194</f>
        <v>0</v>
      </c>
      <c r="AR194" s="9" t="s">
        <v>204</v>
      </c>
      <c r="AT194" s="9" t="s">
        <v>148</v>
      </c>
      <c r="AU194" s="9" t="s">
        <v>129</v>
      </c>
      <c r="AY194" s="9" t="s">
        <v>147</v>
      </c>
      <c r="BE194" s="101">
        <f>IF($U$194="základná",$N$194,0)</f>
        <v>0</v>
      </c>
      <c r="BF194" s="101">
        <f>IF($U$194="znížená",$N$194,0)</f>
        <v>0</v>
      </c>
      <c r="BG194" s="101">
        <f>IF($U$194="zákl. prenesená",$N$194,0)</f>
        <v>0</v>
      </c>
      <c r="BH194" s="101">
        <f>IF($U$194="zníž. prenesená",$N$194,0)</f>
        <v>0</v>
      </c>
      <c r="BI194" s="101">
        <f>IF($U$194="nulová",$N$194,0)</f>
        <v>0</v>
      </c>
      <c r="BJ194" s="9" t="s">
        <v>129</v>
      </c>
      <c r="BK194" s="101">
        <f>ROUND($L$194*$K$194,2)</f>
        <v>0</v>
      </c>
      <c r="BL194" s="9" t="s">
        <v>204</v>
      </c>
      <c r="BM194" s="9" t="s">
        <v>351</v>
      </c>
    </row>
    <row r="195" spans="2:65" s="9" customFormat="1" ht="27" customHeight="1">
      <c r="B195" s="22"/>
      <c r="C195" s="122" t="s">
        <v>459</v>
      </c>
      <c r="D195" s="122" t="s">
        <v>148</v>
      </c>
      <c r="E195" s="123" t="s">
        <v>460</v>
      </c>
      <c r="F195" s="158" t="s">
        <v>461</v>
      </c>
      <c r="G195" s="158"/>
      <c r="H195" s="158"/>
      <c r="I195" s="158"/>
      <c r="J195" s="124" t="s">
        <v>203</v>
      </c>
      <c r="K195" s="125">
        <v>74.295</v>
      </c>
      <c r="L195" s="159"/>
      <c r="M195" s="159"/>
      <c r="N195" s="159">
        <f>ROUND($L$195*$K$195,2)</f>
        <v>0</v>
      </c>
      <c r="O195" s="159"/>
      <c r="P195" s="159"/>
      <c r="Q195" s="159"/>
      <c r="R195" s="23"/>
      <c r="T195" s="126"/>
      <c r="U195" s="28" t="s">
        <v>38</v>
      </c>
      <c r="V195" s="127">
        <v>0</v>
      </c>
      <c r="W195" s="127">
        <f>$V$195*$K$195</f>
        <v>0</v>
      </c>
      <c r="X195" s="127">
        <v>0</v>
      </c>
      <c r="Y195" s="127">
        <f>$X$195*$K$195</f>
        <v>0</v>
      </c>
      <c r="Z195" s="127">
        <v>0.00337</v>
      </c>
      <c r="AA195" s="128">
        <f>$Z$195*$K$195</f>
        <v>0.25037415</v>
      </c>
      <c r="AR195" s="9" t="s">
        <v>204</v>
      </c>
      <c r="AT195" s="9" t="s">
        <v>148</v>
      </c>
      <c r="AU195" s="9" t="s">
        <v>129</v>
      </c>
      <c r="AY195" s="9" t="s">
        <v>147</v>
      </c>
      <c r="BE195" s="101">
        <f>IF($U$195="základná",$N$195,0)</f>
        <v>0</v>
      </c>
      <c r="BF195" s="101">
        <f>IF($U$195="znížená",$N$195,0)</f>
        <v>0</v>
      </c>
      <c r="BG195" s="101">
        <f>IF($U$195="zákl. prenesená",$N$195,0)</f>
        <v>0</v>
      </c>
      <c r="BH195" s="101">
        <f>IF($U$195="zníž. prenesená",$N$195,0)</f>
        <v>0</v>
      </c>
      <c r="BI195" s="101">
        <f>IF($U$195="nulová",$N$195,0)</f>
        <v>0</v>
      </c>
      <c r="BJ195" s="9" t="s">
        <v>129</v>
      </c>
      <c r="BK195" s="101">
        <f>ROUND($L$195*$K$195,2)</f>
        <v>0</v>
      </c>
      <c r="BL195" s="9" t="s">
        <v>204</v>
      </c>
      <c r="BM195" s="9" t="s">
        <v>459</v>
      </c>
    </row>
    <row r="196" spans="2:65" s="9" customFormat="1" ht="27" customHeight="1">
      <c r="B196" s="22"/>
      <c r="C196" s="122" t="s">
        <v>462</v>
      </c>
      <c r="D196" s="122" t="s">
        <v>148</v>
      </c>
      <c r="E196" s="123" t="s">
        <v>463</v>
      </c>
      <c r="F196" s="158" t="s">
        <v>464</v>
      </c>
      <c r="G196" s="158"/>
      <c r="H196" s="158"/>
      <c r="I196" s="158"/>
      <c r="J196" s="124" t="s">
        <v>203</v>
      </c>
      <c r="K196" s="125">
        <v>48</v>
      </c>
      <c r="L196" s="159"/>
      <c r="M196" s="159"/>
      <c r="N196" s="159">
        <f>ROUND($L$196*$K$196,2)</f>
        <v>0</v>
      </c>
      <c r="O196" s="159"/>
      <c r="P196" s="159"/>
      <c r="Q196" s="159"/>
      <c r="R196" s="23"/>
      <c r="T196" s="126"/>
      <c r="U196" s="28" t="s">
        <v>38</v>
      </c>
      <c r="V196" s="127">
        <v>0</v>
      </c>
      <c r="W196" s="127">
        <f>$V$196*$K$196</f>
        <v>0</v>
      </c>
      <c r="X196" s="127">
        <v>0.00136</v>
      </c>
      <c r="Y196" s="127">
        <f>$X$196*$K$196</f>
        <v>0.06528</v>
      </c>
      <c r="Z196" s="127">
        <v>0</v>
      </c>
      <c r="AA196" s="128">
        <f>$Z$196*$K$196</f>
        <v>0</v>
      </c>
      <c r="AR196" s="9" t="s">
        <v>204</v>
      </c>
      <c r="AT196" s="9" t="s">
        <v>148</v>
      </c>
      <c r="AU196" s="9" t="s">
        <v>129</v>
      </c>
      <c r="AY196" s="9" t="s">
        <v>147</v>
      </c>
      <c r="BE196" s="101">
        <f>IF($U$196="základná",$N$196,0)</f>
        <v>0</v>
      </c>
      <c r="BF196" s="101">
        <f>IF($U$196="znížená",$N$196,0)</f>
        <v>0</v>
      </c>
      <c r="BG196" s="101">
        <f>IF($U$196="zákl. prenesená",$N$196,0)</f>
        <v>0</v>
      </c>
      <c r="BH196" s="101">
        <f>IF($U$196="zníž. prenesená",$N$196,0)</f>
        <v>0</v>
      </c>
      <c r="BI196" s="101">
        <f>IF($U$196="nulová",$N$196,0)</f>
        <v>0</v>
      </c>
      <c r="BJ196" s="9" t="s">
        <v>129</v>
      </c>
      <c r="BK196" s="101">
        <f>ROUND($L$196*$K$196,2)</f>
        <v>0</v>
      </c>
      <c r="BL196" s="9" t="s">
        <v>204</v>
      </c>
      <c r="BM196" s="9" t="s">
        <v>462</v>
      </c>
    </row>
    <row r="197" spans="2:65" s="9" customFormat="1" ht="27" customHeight="1">
      <c r="B197" s="22"/>
      <c r="C197" s="122" t="s">
        <v>465</v>
      </c>
      <c r="D197" s="122" t="s">
        <v>148</v>
      </c>
      <c r="E197" s="123" t="s">
        <v>466</v>
      </c>
      <c r="F197" s="158" t="s">
        <v>467</v>
      </c>
      <c r="G197" s="158"/>
      <c r="H197" s="158"/>
      <c r="I197" s="158"/>
      <c r="J197" s="124" t="s">
        <v>291</v>
      </c>
      <c r="K197" s="125">
        <v>9</v>
      </c>
      <c r="L197" s="159"/>
      <c r="M197" s="159"/>
      <c r="N197" s="159">
        <f>ROUND($L$197*$K$197,2)</f>
        <v>0</v>
      </c>
      <c r="O197" s="159"/>
      <c r="P197" s="159"/>
      <c r="Q197" s="159"/>
      <c r="R197" s="23"/>
      <c r="T197" s="126"/>
      <c r="U197" s="28" t="s">
        <v>38</v>
      </c>
      <c r="V197" s="127">
        <v>0</v>
      </c>
      <c r="W197" s="127">
        <f>$V$197*$K$197</f>
        <v>0</v>
      </c>
      <c r="X197" s="127">
        <v>8E-05</v>
      </c>
      <c r="Y197" s="127">
        <f>$X$197*$K$197</f>
        <v>0.00072</v>
      </c>
      <c r="Z197" s="127">
        <v>0</v>
      </c>
      <c r="AA197" s="128">
        <f>$Z$197*$K$197</f>
        <v>0</v>
      </c>
      <c r="AR197" s="9" t="s">
        <v>204</v>
      </c>
      <c r="AT197" s="9" t="s">
        <v>148</v>
      </c>
      <c r="AU197" s="9" t="s">
        <v>129</v>
      </c>
      <c r="AY197" s="9" t="s">
        <v>147</v>
      </c>
      <c r="BE197" s="101">
        <f>IF($U$197="základná",$N$197,0)</f>
        <v>0</v>
      </c>
      <c r="BF197" s="101">
        <f>IF($U$197="znížená",$N$197,0)</f>
        <v>0</v>
      </c>
      <c r="BG197" s="101">
        <f>IF($U$197="zákl. prenesená",$N$197,0)</f>
        <v>0</v>
      </c>
      <c r="BH197" s="101">
        <f>IF($U$197="zníž. prenesená",$N$197,0)</f>
        <v>0</v>
      </c>
      <c r="BI197" s="101">
        <f>IF($U$197="nulová",$N$197,0)</f>
        <v>0</v>
      </c>
      <c r="BJ197" s="9" t="s">
        <v>129</v>
      </c>
      <c r="BK197" s="101">
        <f>ROUND($L$197*$K$197,2)</f>
        <v>0</v>
      </c>
      <c r="BL197" s="9" t="s">
        <v>204</v>
      </c>
      <c r="BM197" s="9" t="s">
        <v>465</v>
      </c>
    </row>
    <row r="198" spans="2:65" s="9" customFormat="1" ht="27" customHeight="1">
      <c r="B198" s="22"/>
      <c r="C198" s="122" t="s">
        <v>468</v>
      </c>
      <c r="D198" s="122" t="s">
        <v>148</v>
      </c>
      <c r="E198" s="123" t="s">
        <v>469</v>
      </c>
      <c r="F198" s="158" t="s">
        <v>470</v>
      </c>
      <c r="G198" s="158"/>
      <c r="H198" s="158"/>
      <c r="I198" s="158"/>
      <c r="J198" s="124" t="s">
        <v>291</v>
      </c>
      <c r="K198" s="125">
        <v>20</v>
      </c>
      <c r="L198" s="159"/>
      <c r="M198" s="159"/>
      <c r="N198" s="159">
        <f>ROUND($L$198*$K$198,2)</f>
        <v>0</v>
      </c>
      <c r="O198" s="159"/>
      <c r="P198" s="159"/>
      <c r="Q198" s="159"/>
      <c r="R198" s="23"/>
      <c r="T198" s="126"/>
      <c r="U198" s="28" t="s">
        <v>38</v>
      </c>
      <c r="V198" s="127">
        <v>0</v>
      </c>
      <c r="W198" s="127">
        <f>$V$198*$K$198</f>
        <v>0</v>
      </c>
      <c r="X198" s="127">
        <v>0.00025</v>
      </c>
      <c r="Y198" s="127">
        <f>$X$198*$K$198</f>
        <v>0.005</v>
      </c>
      <c r="Z198" s="127">
        <v>0</v>
      </c>
      <c r="AA198" s="128">
        <f>$Z$198*$K$198</f>
        <v>0</v>
      </c>
      <c r="AR198" s="9" t="s">
        <v>204</v>
      </c>
      <c r="AT198" s="9" t="s">
        <v>148</v>
      </c>
      <c r="AU198" s="9" t="s">
        <v>129</v>
      </c>
      <c r="AY198" s="9" t="s">
        <v>147</v>
      </c>
      <c r="BE198" s="101">
        <f>IF($U$198="základná",$N$198,0)</f>
        <v>0</v>
      </c>
      <c r="BF198" s="101">
        <f>IF($U$198="znížená",$N$198,0)</f>
        <v>0</v>
      </c>
      <c r="BG198" s="101">
        <f>IF($U$198="zákl. prenesená",$N$198,0)</f>
        <v>0</v>
      </c>
      <c r="BH198" s="101">
        <f>IF($U$198="zníž. prenesená",$N$198,0)</f>
        <v>0</v>
      </c>
      <c r="BI198" s="101">
        <f>IF($U$198="nulová",$N$198,0)</f>
        <v>0</v>
      </c>
      <c r="BJ198" s="9" t="s">
        <v>129</v>
      </c>
      <c r="BK198" s="101">
        <f>ROUND($L$198*$K$198,2)</f>
        <v>0</v>
      </c>
      <c r="BL198" s="9" t="s">
        <v>204</v>
      </c>
      <c r="BM198" s="9" t="s">
        <v>468</v>
      </c>
    </row>
    <row r="199" spans="2:65" s="9" customFormat="1" ht="27" customHeight="1">
      <c r="B199" s="22"/>
      <c r="C199" s="122" t="s">
        <v>471</v>
      </c>
      <c r="D199" s="122" t="s">
        <v>148</v>
      </c>
      <c r="E199" s="123" t="s">
        <v>472</v>
      </c>
      <c r="F199" s="158" t="s">
        <v>473</v>
      </c>
      <c r="G199" s="158"/>
      <c r="H199" s="158"/>
      <c r="I199" s="158"/>
      <c r="J199" s="124" t="s">
        <v>291</v>
      </c>
      <c r="K199" s="125">
        <v>7</v>
      </c>
      <c r="L199" s="159"/>
      <c r="M199" s="159"/>
      <c r="N199" s="159">
        <f>ROUND($L$199*$K$199,2)</f>
        <v>0</v>
      </c>
      <c r="O199" s="159"/>
      <c r="P199" s="159"/>
      <c r="Q199" s="159"/>
      <c r="R199" s="23"/>
      <c r="T199" s="126"/>
      <c r="U199" s="28" t="s">
        <v>38</v>
      </c>
      <c r="V199" s="127">
        <v>0</v>
      </c>
      <c r="W199" s="127">
        <f>$V$199*$K$199</f>
        <v>0</v>
      </c>
      <c r="X199" s="127">
        <v>0.00025</v>
      </c>
      <c r="Y199" s="127">
        <f>$X$199*$K$199</f>
        <v>0.00175</v>
      </c>
      <c r="Z199" s="127">
        <v>0</v>
      </c>
      <c r="AA199" s="128">
        <f>$Z$199*$K$199</f>
        <v>0</v>
      </c>
      <c r="AR199" s="9" t="s">
        <v>204</v>
      </c>
      <c r="AT199" s="9" t="s">
        <v>148</v>
      </c>
      <c r="AU199" s="9" t="s">
        <v>129</v>
      </c>
      <c r="AY199" s="9" t="s">
        <v>147</v>
      </c>
      <c r="BE199" s="101">
        <f>IF($U$199="základná",$N$199,0)</f>
        <v>0</v>
      </c>
      <c r="BF199" s="101">
        <f>IF($U$199="znížená",$N$199,0)</f>
        <v>0</v>
      </c>
      <c r="BG199" s="101">
        <f>IF($U$199="zákl. prenesená",$N$199,0)</f>
        <v>0</v>
      </c>
      <c r="BH199" s="101">
        <f>IF($U$199="zníž. prenesená",$N$199,0)</f>
        <v>0</v>
      </c>
      <c r="BI199" s="101">
        <f>IF($U$199="nulová",$N$199,0)</f>
        <v>0</v>
      </c>
      <c r="BJ199" s="9" t="s">
        <v>129</v>
      </c>
      <c r="BK199" s="101">
        <f>ROUND($L$199*$K$199,2)</f>
        <v>0</v>
      </c>
      <c r="BL199" s="9" t="s">
        <v>204</v>
      </c>
      <c r="BM199" s="9" t="s">
        <v>471</v>
      </c>
    </row>
    <row r="200" spans="2:65" s="9" customFormat="1" ht="39" customHeight="1">
      <c r="B200" s="22"/>
      <c r="C200" s="122" t="s">
        <v>474</v>
      </c>
      <c r="D200" s="122" t="s">
        <v>148</v>
      </c>
      <c r="E200" s="123" t="s">
        <v>475</v>
      </c>
      <c r="F200" s="158" t="s">
        <v>476</v>
      </c>
      <c r="G200" s="158"/>
      <c r="H200" s="158"/>
      <c r="I200" s="158"/>
      <c r="J200" s="124" t="s">
        <v>338</v>
      </c>
      <c r="K200" s="125">
        <v>16</v>
      </c>
      <c r="L200" s="159"/>
      <c r="M200" s="159"/>
      <c r="N200" s="159">
        <f>ROUND($L$200*$K$200,2)</f>
        <v>0</v>
      </c>
      <c r="O200" s="159"/>
      <c r="P200" s="159"/>
      <c r="Q200" s="159"/>
      <c r="R200" s="23"/>
      <c r="T200" s="126"/>
      <c r="U200" s="28" t="s">
        <v>38</v>
      </c>
      <c r="V200" s="127">
        <v>0</v>
      </c>
      <c r="W200" s="127">
        <f>$V$200*$K$200</f>
        <v>0</v>
      </c>
      <c r="X200" s="127">
        <v>0</v>
      </c>
      <c r="Y200" s="127">
        <f>$X$200*$K$200</f>
        <v>0</v>
      </c>
      <c r="Z200" s="127">
        <v>0</v>
      </c>
      <c r="AA200" s="128">
        <f>$Z$200*$K$200</f>
        <v>0</v>
      </c>
      <c r="AR200" s="9" t="s">
        <v>204</v>
      </c>
      <c r="AT200" s="9" t="s">
        <v>148</v>
      </c>
      <c r="AU200" s="9" t="s">
        <v>129</v>
      </c>
      <c r="AY200" s="9" t="s">
        <v>147</v>
      </c>
      <c r="BE200" s="101">
        <f>IF($U$200="základná",$N$200,0)</f>
        <v>0</v>
      </c>
      <c r="BF200" s="101">
        <f>IF($U$200="znížená",$N$200,0)</f>
        <v>0</v>
      </c>
      <c r="BG200" s="101">
        <f>IF($U$200="zákl. prenesená",$N$200,0)</f>
        <v>0</v>
      </c>
      <c r="BH200" s="101">
        <f>IF($U$200="zníž. prenesená",$N$200,0)</f>
        <v>0</v>
      </c>
      <c r="BI200" s="101">
        <f>IF($U$200="nulová",$N$200,0)</f>
        <v>0</v>
      </c>
      <c r="BJ200" s="9" t="s">
        <v>129</v>
      </c>
      <c r="BK200" s="101">
        <f>ROUND($L$200*$K$200,2)</f>
        <v>0</v>
      </c>
      <c r="BL200" s="9" t="s">
        <v>204</v>
      </c>
      <c r="BM200" s="9" t="s">
        <v>474</v>
      </c>
    </row>
    <row r="201" spans="2:65" s="9" customFormat="1" ht="27" customHeight="1">
      <c r="B201" s="22"/>
      <c r="C201" s="122" t="s">
        <v>477</v>
      </c>
      <c r="D201" s="122" t="s">
        <v>148</v>
      </c>
      <c r="E201" s="123" t="s">
        <v>210</v>
      </c>
      <c r="F201" s="158" t="s">
        <v>211</v>
      </c>
      <c r="G201" s="158"/>
      <c r="H201" s="158"/>
      <c r="I201" s="158"/>
      <c r="J201" s="124" t="s">
        <v>212</v>
      </c>
      <c r="K201" s="125">
        <v>36.272</v>
      </c>
      <c r="L201" s="159"/>
      <c r="M201" s="159"/>
      <c r="N201" s="159">
        <f>ROUND($L$201*$K$201,2)</f>
        <v>0</v>
      </c>
      <c r="O201" s="159"/>
      <c r="P201" s="159"/>
      <c r="Q201" s="159"/>
      <c r="R201" s="23"/>
      <c r="T201" s="126"/>
      <c r="U201" s="28" t="s">
        <v>38</v>
      </c>
      <c r="V201" s="127">
        <v>0</v>
      </c>
      <c r="W201" s="127">
        <f>$V$201*$K$201</f>
        <v>0</v>
      </c>
      <c r="X201" s="127">
        <v>0</v>
      </c>
      <c r="Y201" s="127">
        <f>$X$201*$K$201</f>
        <v>0</v>
      </c>
      <c r="Z201" s="127">
        <v>0</v>
      </c>
      <c r="AA201" s="128">
        <f>$Z$201*$K$201</f>
        <v>0</v>
      </c>
      <c r="AR201" s="9" t="s">
        <v>204</v>
      </c>
      <c r="AT201" s="9" t="s">
        <v>148</v>
      </c>
      <c r="AU201" s="9" t="s">
        <v>129</v>
      </c>
      <c r="AY201" s="9" t="s">
        <v>147</v>
      </c>
      <c r="BE201" s="101">
        <f>IF($U$201="základná",$N$201,0)</f>
        <v>0</v>
      </c>
      <c r="BF201" s="101">
        <f>IF($U$201="znížená",$N$201,0)</f>
        <v>0</v>
      </c>
      <c r="BG201" s="101">
        <f>IF($U$201="zákl. prenesená",$N$201,0)</f>
        <v>0</v>
      </c>
      <c r="BH201" s="101">
        <f>IF($U$201="zníž. prenesená",$N$201,0)</f>
        <v>0</v>
      </c>
      <c r="BI201" s="101">
        <f>IF($U$201="nulová",$N$201,0)</f>
        <v>0</v>
      </c>
      <c r="BJ201" s="9" t="s">
        <v>129</v>
      </c>
      <c r="BK201" s="101">
        <f>ROUND($L$201*$K$201,2)</f>
        <v>0</v>
      </c>
      <c r="BL201" s="9" t="s">
        <v>204</v>
      </c>
      <c r="BM201" s="9" t="s">
        <v>477</v>
      </c>
    </row>
    <row r="202" spans="2:63" s="112" customFormat="1" ht="30.75" customHeight="1">
      <c r="B202" s="113"/>
      <c r="D202" s="121" t="s">
        <v>362</v>
      </c>
      <c r="E202" s="121"/>
      <c r="F202" s="121"/>
      <c r="G202" s="121"/>
      <c r="H202" s="121"/>
      <c r="I202" s="121"/>
      <c r="J202" s="121"/>
      <c r="K202" s="121"/>
      <c r="L202" s="121"/>
      <c r="M202" s="121"/>
      <c r="N202" s="160">
        <f>$BK$202</f>
        <v>0</v>
      </c>
      <c r="O202" s="160"/>
      <c r="P202" s="160"/>
      <c r="Q202" s="160"/>
      <c r="R202" s="115"/>
      <c r="T202" s="116"/>
      <c r="W202" s="117">
        <f>SUM($W$203:$W$209)</f>
        <v>0</v>
      </c>
      <c r="Y202" s="117">
        <f>SUM($Y$203:$Y$209)</f>
        <v>0.07813732000000001</v>
      </c>
      <c r="AA202" s="118">
        <f>SUM($AA$203:$AA$209)</f>
        <v>0</v>
      </c>
      <c r="AR202" s="119" t="s">
        <v>129</v>
      </c>
      <c r="AT202" s="119" t="s">
        <v>70</v>
      </c>
      <c r="AU202" s="119" t="s">
        <v>76</v>
      </c>
      <c r="AY202" s="119" t="s">
        <v>147</v>
      </c>
      <c r="BK202" s="120">
        <f>SUM($BK$203:$BK$209)</f>
        <v>0</v>
      </c>
    </row>
    <row r="203" spans="2:65" s="9" customFormat="1" ht="27" customHeight="1">
      <c r="B203" s="22"/>
      <c r="C203" s="122" t="s">
        <v>478</v>
      </c>
      <c r="D203" s="122" t="s">
        <v>148</v>
      </c>
      <c r="E203" s="123" t="s">
        <v>479</v>
      </c>
      <c r="F203" s="158" t="s">
        <v>480</v>
      </c>
      <c r="G203" s="158"/>
      <c r="H203" s="158"/>
      <c r="I203" s="158"/>
      <c r="J203" s="124" t="s">
        <v>151</v>
      </c>
      <c r="K203" s="125">
        <v>58.14</v>
      </c>
      <c r="L203" s="159"/>
      <c r="M203" s="159"/>
      <c r="N203" s="159">
        <f>ROUND($L$203*$K$203,2)</f>
        <v>0</v>
      </c>
      <c r="O203" s="159"/>
      <c r="P203" s="159"/>
      <c r="Q203" s="159"/>
      <c r="R203" s="23"/>
      <c r="T203" s="126"/>
      <c r="U203" s="28" t="s">
        <v>38</v>
      </c>
      <c r="V203" s="127">
        <v>0</v>
      </c>
      <c r="W203" s="127">
        <f>$V$203*$K$203</f>
        <v>0</v>
      </c>
      <c r="X203" s="127">
        <v>0</v>
      </c>
      <c r="Y203" s="127">
        <f>$X$203*$K$203</f>
        <v>0</v>
      </c>
      <c r="Z203" s="127">
        <v>0</v>
      </c>
      <c r="AA203" s="128">
        <f>$Z$203*$K$203</f>
        <v>0</v>
      </c>
      <c r="AR203" s="9" t="s">
        <v>204</v>
      </c>
      <c r="AT203" s="9" t="s">
        <v>148</v>
      </c>
      <c r="AU203" s="9" t="s">
        <v>129</v>
      </c>
      <c r="AY203" s="9" t="s">
        <v>147</v>
      </c>
      <c r="BE203" s="101">
        <f>IF($U$203="základná",$N$203,0)</f>
        <v>0</v>
      </c>
      <c r="BF203" s="101">
        <f>IF($U$203="znížená",$N$203,0)</f>
        <v>0</v>
      </c>
      <c r="BG203" s="101">
        <f>IF($U$203="zákl. prenesená",$N$203,0)</f>
        <v>0</v>
      </c>
      <c r="BH203" s="101">
        <f>IF($U$203="zníž. prenesená",$N$203,0)</f>
        <v>0</v>
      </c>
      <c r="BI203" s="101">
        <f>IF($U$203="nulová",$N$203,0)</f>
        <v>0</v>
      </c>
      <c r="BJ203" s="9" t="s">
        <v>129</v>
      </c>
      <c r="BK203" s="101">
        <f>ROUND($L$203*$K$203,2)</f>
        <v>0</v>
      </c>
      <c r="BL203" s="9" t="s">
        <v>204</v>
      </c>
      <c r="BM203" s="9" t="s">
        <v>478</v>
      </c>
    </row>
    <row r="204" spans="2:65" s="9" customFormat="1" ht="39" customHeight="1">
      <c r="B204" s="22"/>
      <c r="C204" s="122" t="s">
        <v>481</v>
      </c>
      <c r="D204" s="122" t="s">
        <v>148</v>
      </c>
      <c r="E204" s="123" t="s">
        <v>482</v>
      </c>
      <c r="F204" s="158" t="s">
        <v>483</v>
      </c>
      <c r="G204" s="158"/>
      <c r="H204" s="158"/>
      <c r="I204" s="158"/>
      <c r="J204" s="124" t="s">
        <v>151</v>
      </c>
      <c r="K204" s="125">
        <v>58.14</v>
      </c>
      <c r="L204" s="159"/>
      <c r="M204" s="159"/>
      <c r="N204" s="159">
        <f>ROUND($L$204*$K$204,2)</f>
        <v>0</v>
      </c>
      <c r="O204" s="159"/>
      <c r="P204" s="159"/>
      <c r="Q204" s="159"/>
      <c r="R204" s="23"/>
      <c r="T204" s="126"/>
      <c r="U204" s="28" t="s">
        <v>38</v>
      </c>
      <c r="V204" s="127">
        <v>0</v>
      </c>
      <c r="W204" s="127">
        <f>$V$204*$K$204</f>
        <v>0</v>
      </c>
      <c r="X204" s="127">
        <v>0</v>
      </c>
      <c r="Y204" s="127">
        <f>$X$204*$K$204</f>
        <v>0</v>
      </c>
      <c r="Z204" s="127">
        <v>0</v>
      </c>
      <c r="AA204" s="128">
        <f>$Z$204*$K$204</f>
        <v>0</v>
      </c>
      <c r="AR204" s="9" t="s">
        <v>204</v>
      </c>
      <c r="AT204" s="9" t="s">
        <v>148</v>
      </c>
      <c r="AU204" s="9" t="s">
        <v>129</v>
      </c>
      <c r="AY204" s="9" t="s">
        <v>147</v>
      </c>
      <c r="BE204" s="101">
        <f>IF($U$204="základná",$N$204,0)</f>
        <v>0</v>
      </c>
      <c r="BF204" s="101">
        <f>IF($U$204="znížená",$N$204,0)</f>
        <v>0</v>
      </c>
      <c r="BG204" s="101">
        <f>IF($U$204="zákl. prenesená",$N$204,0)</f>
        <v>0</v>
      </c>
      <c r="BH204" s="101">
        <f>IF($U$204="zníž. prenesená",$N$204,0)</f>
        <v>0</v>
      </c>
      <c r="BI204" s="101">
        <f>IF($U$204="nulová",$N$204,0)</f>
        <v>0</v>
      </c>
      <c r="BJ204" s="9" t="s">
        <v>129</v>
      </c>
      <c r="BK204" s="101">
        <f>ROUND($L$204*$K$204,2)</f>
        <v>0</v>
      </c>
      <c r="BL204" s="9" t="s">
        <v>204</v>
      </c>
      <c r="BM204" s="9" t="s">
        <v>481</v>
      </c>
    </row>
    <row r="205" spans="2:65" s="9" customFormat="1" ht="27" customHeight="1">
      <c r="B205" s="22"/>
      <c r="C205" s="122" t="s">
        <v>484</v>
      </c>
      <c r="D205" s="122" t="s">
        <v>148</v>
      </c>
      <c r="E205" s="123" t="s">
        <v>485</v>
      </c>
      <c r="F205" s="158" t="s">
        <v>486</v>
      </c>
      <c r="G205" s="158"/>
      <c r="H205" s="158"/>
      <c r="I205" s="158"/>
      <c r="J205" s="124" t="s">
        <v>151</v>
      </c>
      <c r="K205" s="125">
        <v>58.14</v>
      </c>
      <c r="L205" s="159"/>
      <c r="M205" s="159"/>
      <c r="N205" s="159">
        <f>ROUND($L$205*$K$205,2)</f>
        <v>0</v>
      </c>
      <c r="O205" s="159"/>
      <c r="P205" s="159"/>
      <c r="Q205" s="159"/>
      <c r="R205" s="23"/>
      <c r="T205" s="126"/>
      <c r="U205" s="28" t="s">
        <v>38</v>
      </c>
      <c r="V205" s="127">
        <v>0</v>
      </c>
      <c r="W205" s="127">
        <f>$V$205*$K$205</f>
        <v>0</v>
      </c>
      <c r="X205" s="127">
        <v>0.00053</v>
      </c>
      <c r="Y205" s="127">
        <f>$X$205*$K$205</f>
        <v>0.0308142</v>
      </c>
      <c r="Z205" s="127">
        <v>0</v>
      </c>
      <c r="AA205" s="128">
        <f>$Z$205*$K$205</f>
        <v>0</v>
      </c>
      <c r="AR205" s="9" t="s">
        <v>204</v>
      </c>
      <c r="AT205" s="9" t="s">
        <v>148</v>
      </c>
      <c r="AU205" s="9" t="s">
        <v>129</v>
      </c>
      <c r="AY205" s="9" t="s">
        <v>147</v>
      </c>
      <c r="BE205" s="101">
        <f>IF($U$205="základná",$N$205,0)</f>
        <v>0</v>
      </c>
      <c r="BF205" s="101">
        <f>IF($U$205="znížená",$N$205,0)</f>
        <v>0</v>
      </c>
      <c r="BG205" s="101">
        <f>IF($U$205="zákl. prenesená",$N$205,0)</f>
        <v>0</v>
      </c>
      <c r="BH205" s="101">
        <f>IF($U$205="zníž. prenesená",$N$205,0)</f>
        <v>0</v>
      </c>
      <c r="BI205" s="101">
        <f>IF($U$205="nulová",$N$205,0)</f>
        <v>0</v>
      </c>
      <c r="BJ205" s="9" t="s">
        <v>129</v>
      </c>
      <c r="BK205" s="101">
        <f>ROUND($L$205*$K$205,2)</f>
        <v>0</v>
      </c>
      <c r="BL205" s="9" t="s">
        <v>204</v>
      </c>
      <c r="BM205" s="9" t="s">
        <v>484</v>
      </c>
    </row>
    <row r="206" spans="2:65" s="9" customFormat="1" ht="27" customHeight="1">
      <c r="B206" s="22"/>
      <c r="C206" s="122" t="s">
        <v>487</v>
      </c>
      <c r="D206" s="122" t="s">
        <v>148</v>
      </c>
      <c r="E206" s="123" t="s">
        <v>488</v>
      </c>
      <c r="F206" s="158" t="s">
        <v>489</v>
      </c>
      <c r="G206" s="158"/>
      <c r="H206" s="158"/>
      <c r="I206" s="158"/>
      <c r="J206" s="124" t="s">
        <v>151</v>
      </c>
      <c r="K206" s="125">
        <v>58.14</v>
      </c>
      <c r="L206" s="159"/>
      <c r="M206" s="159"/>
      <c r="N206" s="159">
        <f>ROUND($L$206*$K$206,2)</f>
        <v>0</v>
      </c>
      <c r="O206" s="159"/>
      <c r="P206" s="159"/>
      <c r="Q206" s="159"/>
      <c r="R206" s="23"/>
      <c r="T206" s="126"/>
      <c r="U206" s="28" t="s">
        <v>38</v>
      </c>
      <c r="V206" s="127">
        <v>0</v>
      </c>
      <c r="W206" s="127">
        <f>$V$206*$K$206</f>
        <v>0</v>
      </c>
      <c r="X206" s="127">
        <v>0.00019</v>
      </c>
      <c r="Y206" s="127">
        <f>$X$206*$K$206</f>
        <v>0.0110466</v>
      </c>
      <c r="Z206" s="127">
        <v>0</v>
      </c>
      <c r="AA206" s="128">
        <f>$Z$206*$K$206</f>
        <v>0</v>
      </c>
      <c r="AR206" s="9" t="s">
        <v>204</v>
      </c>
      <c r="AT206" s="9" t="s">
        <v>148</v>
      </c>
      <c r="AU206" s="9" t="s">
        <v>129</v>
      </c>
      <c r="AY206" s="9" t="s">
        <v>147</v>
      </c>
      <c r="BE206" s="101">
        <f>IF($U$206="základná",$N$206,0)</f>
        <v>0</v>
      </c>
      <c r="BF206" s="101">
        <f>IF($U$206="znížená",$N$206,0)</f>
        <v>0</v>
      </c>
      <c r="BG206" s="101">
        <f>IF($U$206="zákl. prenesená",$N$206,0)</f>
        <v>0</v>
      </c>
      <c r="BH206" s="101">
        <f>IF($U$206="zníž. prenesená",$N$206,0)</f>
        <v>0</v>
      </c>
      <c r="BI206" s="101">
        <f>IF($U$206="nulová",$N$206,0)</f>
        <v>0</v>
      </c>
      <c r="BJ206" s="9" t="s">
        <v>129</v>
      </c>
      <c r="BK206" s="101">
        <f>ROUND($L$206*$K$206,2)</f>
        <v>0</v>
      </c>
      <c r="BL206" s="9" t="s">
        <v>204</v>
      </c>
      <c r="BM206" s="9" t="s">
        <v>487</v>
      </c>
    </row>
    <row r="207" spans="2:65" s="9" customFormat="1" ht="39" customHeight="1">
      <c r="B207" s="22"/>
      <c r="C207" s="122" t="s">
        <v>490</v>
      </c>
      <c r="D207" s="122" t="s">
        <v>148</v>
      </c>
      <c r="E207" s="123" t="s">
        <v>491</v>
      </c>
      <c r="F207" s="158" t="s">
        <v>492</v>
      </c>
      <c r="G207" s="158"/>
      <c r="H207" s="158"/>
      <c r="I207" s="158"/>
      <c r="J207" s="124" t="s">
        <v>151</v>
      </c>
      <c r="K207" s="125">
        <v>28.911</v>
      </c>
      <c r="L207" s="159"/>
      <c r="M207" s="159"/>
      <c r="N207" s="159">
        <f>ROUND($L$207*$K$207,2)</f>
        <v>0</v>
      </c>
      <c r="O207" s="159"/>
      <c r="P207" s="159"/>
      <c r="Q207" s="159"/>
      <c r="R207" s="23"/>
      <c r="T207" s="126"/>
      <c r="U207" s="28" t="s">
        <v>38</v>
      </c>
      <c r="V207" s="127">
        <v>0</v>
      </c>
      <c r="W207" s="127">
        <f>$V$207*$K$207</f>
        <v>0</v>
      </c>
      <c r="X207" s="127">
        <v>0.00032</v>
      </c>
      <c r="Y207" s="127">
        <f>$X$207*$K$207</f>
        <v>0.009251520000000001</v>
      </c>
      <c r="Z207" s="127">
        <v>0</v>
      </c>
      <c r="AA207" s="128">
        <f>$Z$207*$K$207</f>
        <v>0</v>
      </c>
      <c r="AR207" s="9" t="s">
        <v>204</v>
      </c>
      <c r="AT207" s="9" t="s">
        <v>148</v>
      </c>
      <c r="AU207" s="9" t="s">
        <v>129</v>
      </c>
      <c r="AY207" s="9" t="s">
        <v>147</v>
      </c>
      <c r="BE207" s="101">
        <f>IF($U$207="základná",$N$207,0)</f>
        <v>0</v>
      </c>
      <c r="BF207" s="101">
        <f>IF($U$207="znížená",$N$207,0)</f>
        <v>0</v>
      </c>
      <c r="BG207" s="101">
        <f>IF($U$207="zákl. prenesená",$N$207,0)</f>
        <v>0</v>
      </c>
      <c r="BH207" s="101">
        <f>IF($U$207="zníž. prenesená",$N$207,0)</f>
        <v>0</v>
      </c>
      <c r="BI207" s="101">
        <f>IF($U$207="nulová",$N$207,0)</f>
        <v>0</v>
      </c>
      <c r="BJ207" s="9" t="s">
        <v>129</v>
      </c>
      <c r="BK207" s="101">
        <f>ROUND($L$207*$K$207,2)</f>
        <v>0</v>
      </c>
      <c r="BL207" s="9" t="s">
        <v>204</v>
      </c>
      <c r="BM207" s="9" t="s">
        <v>490</v>
      </c>
    </row>
    <row r="208" spans="2:65" s="9" customFormat="1" ht="27" customHeight="1">
      <c r="B208" s="22"/>
      <c r="C208" s="122" t="s">
        <v>493</v>
      </c>
      <c r="D208" s="122" t="s">
        <v>148</v>
      </c>
      <c r="E208" s="123" t="s">
        <v>494</v>
      </c>
      <c r="F208" s="158" t="s">
        <v>495</v>
      </c>
      <c r="G208" s="158"/>
      <c r="H208" s="158"/>
      <c r="I208" s="158"/>
      <c r="J208" s="124" t="s">
        <v>151</v>
      </c>
      <c r="K208" s="125">
        <v>54.05</v>
      </c>
      <c r="L208" s="159"/>
      <c r="M208" s="159"/>
      <c r="N208" s="159">
        <f>ROUND($L$208*$K$208,2)</f>
        <v>0</v>
      </c>
      <c r="O208" s="159"/>
      <c r="P208" s="159"/>
      <c r="Q208" s="159"/>
      <c r="R208" s="23"/>
      <c r="T208" s="126"/>
      <c r="U208" s="28" t="s">
        <v>38</v>
      </c>
      <c r="V208" s="127">
        <v>0</v>
      </c>
      <c r="W208" s="127">
        <f>$V$208*$K$208</f>
        <v>0</v>
      </c>
      <c r="X208" s="127">
        <v>0.00017</v>
      </c>
      <c r="Y208" s="127">
        <f>$X$208*$K$208</f>
        <v>0.0091885</v>
      </c>
      <c r="Z208" s="127">
        <v>0</v>
      </c>
      <c r="AA208" s="128">
        <f>$Z$208*$K$208</f>
        <v>0</v>
      </c>
      <c r="AR208" s="9" t="s">
        <v>204</v>
      </c>
      <c r="AT208" s="9" t="s">
        <v>148</v>
      </c>
      <c r="AU208" s="9" t="s">
        <v>129</v>
      </c>
      <c r="AY208" s="9" t="s">
        <v>147</v>
      </c>
      <c r="BE208" s="101">
        <f>IF($U$208="základná",$N$208,0)</f>
        <v>0</v>
      </c>
      <c r="BF208" s="101">
        <f>IF($U$208="znížená",$N$208,0)</f>
        <v>0</v>
      </c>
      <c r="BG208" s="101">
        <f>IF($U$208="zákl. prenesená",$N$208,0)</f>
        <v>0</v>
      </c>
      <c r="BH208" s="101">
        <f>IF($U$208="zníž. prenesená",$N$208,0)</f>
        <v>0</v>
      </c>
      <c r="BI208" s="101">
        <f>IF($U$208="nulová",$N$208,0)</f>
        <v>0</v>
      </c>
      <c r="BJ208" s="9" t="s">
        <v>129</v>
      </c>
      <c r="BK208" s="101">
        <f>ROUND($L$208*$K$208,2)</f>
        <v>0</v>
      </c>
      <c r="BL208" s="9" t="s">
        <v>204</v>
      </c>
      <c r="BM208" s="9" t="s">
        <v>493</v>
      </c>
    </row>
    <row r="209" spans="2:65" s="9" customFormat="1" ht="27" customHeight="1">
      <c r="B209" s="22"/>
      <c r="C209" s="122" t="s">
        <v>496</v>
      </c>
      <c r="D209" s="122" t="s">
        <v>148</v>
      </c>
      <c r="E209" s="123" t="s">
        <v>497</v>
      </c>
      <c r="F209" s="158" t="s">
        <v>498</v>
      </c>
      <c r="G209" s="158"/>
      <c r="H209" s="158"/>
      <c r="I209" s="158"/>
      <c r="J209" s="124" t="s">
        <v>151</v>
      </c>
      <c r="K209" s="125">
        <v>54.05</v>
      </c>
      <c r="L209" s="159"/>
      <c r="M209" s="159"/>
      <c r="N209" s="159">
        <f>ROUND($L$209*$K$209,2)</f>
        <v>0</v>
      </c>
      <c r="O209" s="159"/>
      <c r="P209" s="159"/>
      <c r="Q209" s="159"/>
      <c r="R209" s="23"/>
      <c r="T209" s="126"/>
      <c r="U209" s="28" t="s">
        <v>38</v>
      </c>
      <c r="V209" s="127">
        <v>0</v>
      </c>
      <c r="W209" s="127">
        <f>$V$209*$K$209</f>
        <v>0</v>
      </c>
      <c r="X209" s="127">
        <v>0.00033</v>
      </c>
      <c r="Y209" s="127">
        <f>$X$209*$K$209</f>
        <v>0.017836499999999998</v>
      </c>
      <c r="Z209" s="127">
        <v>0</v>
      </c>
      <c r="AA209" s="128">
        <f>$Z$209*$K$209</f>
        <v>0</v>
      </c>
      <c r="AR209" s="9" t="s">
        <v>204</v>
      </c>
      <c r="AT209" s="9" t="s">
        <v>148</v>
      </c>
      <c r="AU209" s="9" t="s">
        <v>129</v>
      </c>
      <c r="AY209" s="9" t="s">
        <v>147</v>
      </c>
      <c r="BE209" s="101">
        <f>IF($U$209="základná",$N$209,0)</f>
        <v>0</v>
      </c>
      <c r="BF209" s="101">
        <f>IF($U$209="znížená",$N$209,0)</f>
        <v>0</v>
      </c>
      <c r="BG209" s="101">
        <f>IF($U$209="zákl. prenesená",$N$209,0)</f>
        <v>0</v>
      </c>
      <c r="BH209" s="101">
        <f>IF($U$209="zníž. prenesená",$N$209,0)</f>
        <v>0</v>
      </c>
      <c r="BI209" s="101">
        <f>IF($U$209="nulová",$N$209,0)</f>
        <v>0</v>
      </c>
      <c r="BJ209" s="9" t="s">
        <v>129</v>
      </c>
      <c r="BK209" s="101">
        <f>ROUND($L$209*$K$209,2)</f>
        <v>0</v>
      </c>
      <c r="BL209" s="9" t="s">
        <v>204</v>
      </c>
      <c r="BM209" s="9" t="s">
        <v>496</v>
      </c>
    </row>
    <row r="210" spans="2:63" s="112" customFormat="1" ht="37.5" customHeight="1">
      <c r="B210" s="113"/>
      <c r="D210" s="114" t="s">
        <v>325</v>
      </c>
      <c r="E210" s="114"/>
      <c r="F210" s="114"/>
      <c r="G210" s="114"/>
      <c r="H210" s="114"/>
      <c r="I210" s="114"/>
      <c r="J210" s="114"/>
      <c r="K210" s="114"/>
      <c r="L210" s="114"/>
      <c r="M210" s="114"/>
      <c r="N210" s="163">
        <f>$BK$210</f>
        <v>0</v>
      </c>
      <c r="O210" s="163"/>
      <c r="P210" s="163"/>
      <c r="Q210" s="163"/>
      <c r="R210" s="115"/>
      <c r="T210" s="116"/>
      <c r="W210" s="117">
        <f>$W$211</f>
        <v>0</v>
      </c>
      <c r="Y210" s="117">
        <f>$Y$211</f>
        <v>0</v>
      </c>
      <c r="AA210" s="118">
        <f>$AA$211</f>
        <v>0</v>
      </c>
      <c r="AR210" s="119" t="s">
        <v>152</v>
      </c>
      <c r="AT210" s="119" t="s">
        <v>70</v>
      </c>
      <c r="AU210" s="119" t="s">
        <v>71</v>
      </c>
      <c r="AY210" s="119" t="s">
        <v>147</v>
      </c>
      <c r="BK210" s="120">
        <f>$BK$211</f>
        <v>0</v>
      </c>
    </row>
    <row r="211" spans="2:63" s="112" customFormat="1" ht="21" customHeight="1">
      <c r="B211" s="113"/>
      <c r="D211" s="121" t="s">
        <v>326</v>
      </c>
      <c r="E211" s="121"/>
      <c r="F211" s="121"/>
      <c r="G211" s="121"/>
      <c r="H211" s="121"/>
      <c r="I211" s="121"/>
      <c r="J211" s="121"/>
      <c r="K211" s="121"/>
      <c r="L211" s="121"/>
      <c r="M211" s="121"/>
      <c r="N211" s="160">
        <f>$BK$211</f>
        <v>0</v>
      </c>
      <c r="O211" s="160"/>
      <c r="P211" s="160"/>
      <c r="Q211" s="160"/>
      <c r="R211" s="115"/>
      <c r="T211" s="116"/>
      <c r="W211" s="117">
        <f>SUM($W$212:$W$213)</f>
        <v>0</v>
      </c>
      <c r="Y211" s="117">
        <f>SUM($Y$212:$Y$213)</f>
        <v>0</v>
      </c>
      <c r="AA211" s="118">
        <f>SUM($AA$212:$AA$213)</f>
        <v>0</v>
      </c>
      <c r="AR211" s="119" t="s">
        <v>152</v>
      </c>
      <c r="AT211" s="119" t="s">
        <v>70</v>
      </c>
      <c r="AU211" s="119" t="s">
        <v>76</v>
      </c>
      <c r="AY211" s="119" t="s">
        <v>147</v>
      </c>
      <c r="BK211" s="120">
        <f>SUM($BK$212:$BK$213)</f>
        <v>0</v>
      </c>
    </row>
    <row r="212" spans="2:65" s="9" customFormat="1" ht="39" customHeight="1">
      <c r="B212" s="22"/>
      <c r="C212" s="122" t="s">
        <v>499</v>
      </c>
      <c r="D212" s="122" t="s">
        <v>148</v>
      </c>
      <c r="E212" s="123" t="s">
        <v>350</v>
      </c>
      <c r="F212" s="158" t="s">
        <v>500</v>
      </c>
      <c r="G212" s="158"/>
      <c r="H212" s="158"/>
      <c r="I212" s="158"/>
      <c r="J212" s="124" t="s">
        <v>338</v>
      </c>
      <c r="K212" s="125">
        <v>24</v>
      </c>
      <c r="L212" s="159"/>
      <c r="M212" s="159"/>
      <c r="N212" s="159">
        <f>ROUND($L$212*$K$212,2)</f>
        <v>0</v>
      </c>
      <c r="O212" s="159"/>
      <c r="P212" s="159"/>
      <c r="Q212" s="159"/>
      <c r="R212" s="23"/>
      <c r="T212" s="126"/>
      <c r="U212" s="28" t="s">
        <v>38</v>
      </c>
      <c r="V212" s="127">
        <v>0</v>
      </c>
      <c r="W212" s="127">
        <f>$V$212*$K$212</f>
        <v>0</v>
      </c>
      <c r="X212" s="127">
        <v>0</v>
      </c>
      <c r="Y212" s="127">
        <f>$X$212*$K$212</f>
        <v>0</v>
      </c>
      <c r="Z212" s="127">
        <v>0</v>
      </c>
      <c r="AA212" s="128">
        <f>$Z$212*$K$212</f>
        <v>0</v>
      </c>
      <c r="AR212" s="9" t="s">
        <v>351</v>
      </c>
      <c r="AT212" s="9" t="s">
        <v>148</v>
      </c>
      <c r="AU212" s="9" t="s">
        <v>129</v>
      </c>
      <c r="AY212" s="9" t="s">
        <v>147</v>
      </c>
      <c r="BE212" s="101">
        <f>IF($U$212="základná",$N$212,0)</f>
        <v>0</v>
      </c>
      <c r="BF212" s="101">
        <f>IF($U$212="znížená",$N$212,0)</f>
        <v>0</v>
      </c>
      <c r="BG212" s="101">
        <f>IF($U$212="zákl. prenesená",$N$212,0)</f>
        <v>0</v>
      </c>
      <c r="BH212" s="101">
        <f>IF($U$212="zníž. prenesená",$N$212,0)</f>
        <v>0</v>
      </c>
      <c r="BI212" s="101">
        <f>IF($U$212="nulová",$N$212,0)</f>
        <v>0</v>
      </c>
      <c r="BJ212" s="9" t="s">
        <v>129</v>
      </c>
      <c r="BK212" s="101">
        <f>ROUND($L$212*$K$212,2)</f>
        <v>0</v>
      </c>
      <c r="BL212" s="9" t="s">
        <v>351</v>
      </c>
      <c r="BM212" s="9" t="s">
        <v>499</v>
      </c>
    </row>
    <row r="213" spans="2:65" s="9" customFormat="1" ht="39" customHeight="1">
      <c r="B213" s="22"/>
      <c r="C213" s="122" t="s">
        <v>501</v>
      </c>
      <c r="D213" s="122" t="s">
        <v>148</v>
      </c>
      <c r="E213" s="123" t="s">
        <v>353</v>
      </c>
      <c r="F213" s="158" t="s">
        <v>502</v>
      </c>
      <c r="G213" s="158"/>
      <c r="H213" s="158"/>
      <c r="I213" s="158"/>
      <c r="J213" s="124" t="s">
        <v>338</v>
      </c>
      <c r="K213" s="125">
        <v>24</v>
      </c>
      <c r="L213" s="159"/>
      <c r="M213" s="159"/>
      <c r="N213" s="159">
        <f>ROUND($L$213*$K$213,2)</f>
        <v>0</v>
      </c>
      <c r="O213" s="159"/>
      <c r="P213" s="159"/>
      <c r="Q213" s="159"/>
      <c r="R213" s="23"/>
      <c r="T213" s="126"/>
      <c r="U213" s="28" t="s">
        <v>38</v>
      </c>
      <c r="V213" s="127">
        <v>0</v>
      </c>
      <c r="W213" s="127">
        <f>$V$213*$K$213</f>
        <v>0</v>
      </c>
      <c r="X213" s="127">
        <v>0</v>
      </c>
      <c r="Y213" s="127">
        <f>$X$213*$K$213</f>
        <v>0</v>
      </c>
      <c r="Z213" s="127">
        <v>0</v>
      </c>
      <c r="AA213" s="128">
        <f>$Z$213*$K$213</f>
        <v>0</v>
      </c>
      <c r="AR213" s="9" t="s">
        <v>351</v>
      </c>
      <c r="AT213" s="9" t="s">
        <v>148</v>
      </c>
      <c r="AU213" s="9" t="s">
        <v>129</v>
      </c>
      <c r="AY213" s="9" t="s">
        <v>147</v>
      </c>
      <c r="BE213" s="101">
        <f>IF($U$213="základná",$N$213,0)</f>
        <v>0</v>
      </c>
      <c r="BF213" s="101">
        <f>IF($U$213="znížená",$N$213,0)</f>
        <v>0</v>
      </c>
      <c r="BG213" s="101">
        <f>IF($U$213="zákl. prenesená",$N$213,0)</f>
        <v>0</v>
      </c>
      <c r="BH213" s="101">
        <f>IF($U$213="zníž. prenesená",$N$213,0)</f>
        <v>0</v>
      </c>
      <c r="BI213" s="101">
        <f>IF($U$213="nulová",$N$213,0)</f>
        <v>0</v>
      </c>
      <c r="BJ213" s="9" t="s">
        <v>129</v>
      </c>
      <c r="BK213" s="101">
        <f>ROUND($L$213*$K$213,2)</f>
        <v>0</v>
      </c>
      <c r="BL213" s="9" t="s">
        <v>351</v>
      </c>
      <c r="BM213" s="9" t="s">
        <v>501</v>
      </c>
    </row>
    <row r="214" spans="2:63" s="112" customFormat="1" ht="37.5" customHeight="1">
      <c r="B214" s="113"/>
      <c r="D214" s="114" t="s">
        <v>327</v>
      </c>
      <c r="E214" s="114"/>
      <c r="F214" s="114"/>
      <c r="G214" s="114"/>
      <c r="H214" s="114"/>
      <c r="I214" s="114"/>
      <c r="J214" s="114"/>
      <c r="K214" s="114"/>
      <c r="L214" s="114"/>
      <c r="M214" s="114"/>
      <c r="N214" s="163">
        <f>$BK$214</f>
        <v>0</v>
      </c>
      <c r="O214" s="163"/>
      <c r="P214" s="163"/>
      <c r="Q214" s="163"/>
      <c r="R214" s="115"/>
      <c r="T214" s="116"/>
      <c r="W214" s="117">
        <f>$W$215</f>
        <v>0</v>
      </c>
      <c r="Y214" s="117">
        <f>$Y$215</f>
        <v>0</v>
      </c>
      <c r="AA214" s="118">
        <f>$AA$215</f>
        <v>0</v>
      </c>
      <c r="AR214" s="119" t="s">
        <v>152</v>
      </c>
      <c r="AT214" s="119" t="s">
        <v>70</v>
      </c>
      <c r="AU214" s="119" t="s">
        <v>71</v>
      </c>
      <c r="AY214" s="119" t="s">
        <v>147</v>
      </c>
      <c r="BK214" s="120">
        <f>$BK$215</f>
        <v>0</v>
      </c>
    </row>
    <row r="215" spans="2:63" s="112" customFormat="1" ht="21" customHeight="1">
      <c r="B215" s="113"/>
      <c r="D215" s="121" t="s">
        <v>328</v>
      </c>
      <c r="E215" s="121"/>
      <c r="F215" s="121"/>
      <c r="G215" s="121"/>
      <c r="H215" s="121"/>
      <c r="I215" s="121"/>
      <c r="J215" s="121"/>
      <c r="K215" s="121"/>
      <c r="L215" s="121"/>
      <c r="M215" s="121"/>
      <c r="N215" s="160">
        <f>$BK$215</f>
        <v>0</v>
      </c>
      <c r="O215" s="160"/>
      <c r="P215" s="160"/>
      <c r="Q215" s="160"/>
      <c r="R215" s="115"/>
      <c r="T215" s="116"/>
      <c r="W215" s="117">
        <f>$W$216</f>
        <v>0</v>
      </c>
      <c r="Y215" s="117">
        <f>$Y$216</f>
        <v>0</v>
      </c>
      <c r="AA215" s="118">
        <f>$AA$216</f>
        <v>0</v>
      </c>
      <c r="AR215" s="119" t="s">
        <v>152</v>
      </c>
      <c r="AT215" s="119" t="s">
        <v>70</v>
      </c>
      <c r="AU215" s="119" t="s">
        <v>76</v>
      </c>
      <c r="AY215" s="119" t="s">
        <v>147</v>
      </c>
      <c r="BK215" s="120">
        <f>$BK$216</f>
        <v>0</v>
      </c>
    </row>
    <row r="216" spans="2:65" s="9" customFormat="1" ht="39" customHeight="1">
      <c r="B216" s="22"/>
      <c r="C216" s="122" t="s">
        <v>503</v>
      </c>
      <c r="D216" s="122" t="s">
        <v>148</v>
      </c>
      <c r="E216" s="123" t="s">
        <v>355</v>
      </c>
      <c r="F216" s="158" t="s">
        <v>356</v>
      </c>
      <c r="G216" s="158"/>
      <c r="H216" s="158"/>
      <c r="I216" s="158"/>
      <c r="J216" s="124" t="s">
        <v>338</v>
      </c>
      <c r="K216" s="125">
        <v>12</v>
      </c>
      <c r="L216" s="159"/>
      <c r="M216" s="159"/>
      <c r="N216" s="159">
        <f>ROUND($L$216*$K$216,2)</f>
        <v>0</v>
      </c>
      <c r="O216" s="159"/>
      <c r="P216" s="159"/>
      <c r="Q216" s="159"/>
      <c r="R216" s="23"/>
      <c r="T216" s="126"/>
      <c r="U216" s="133" t="s">
        <v>38</v>
      </c>
      <c r="V216" s="134">
        <v>0</v>
      </c>
      <c r="W216" s="134">
        <f>$V$216*$K$216</f>
        <v>0</v>
      </c>
      <c r="X216" s="134">
        <v>0</v>
      </c>
      <c r="Y216" s="134">
        <f>$X$216*$K$216</f>
        <v>0</v>
      </c>
      <c r="Z216" s="134">
        <v>0</v>
      </c>
      <c r="AA216" s="135">
        <f>$Z$216*$K$216</f>
        <v>0</v>
      </c>
      <c r="AR216" s="9" t="s">
        <v>357</v>
      </c>
      <c r="AT216" s="9" t="s">
        <v>148</v>
      </c>
      <c r="AU216" s="9" t="s">
        <v>129</v>
      </c>
      <c r="AY216" s="9" t="s">
        <v>147</v>
      </c>
      <c r="BE216" s="101">
        <f>IF($U$216="základná",$N$216,0)</f>
        <v>0</v>
      </c>
      <c r="BF216" s="101">
        <f>IF($U$216="znížená",$N$216,0)</f>
        <v>0</v>
      </c>
      <c r="BG216" s="101">
        <f>IF($U$216="zákl. prenesená",$N$216,0)</f>
        <v>0</v>
      </c>
      <c r="BH216" s="101">
        <f>IF($U$216="zníž. prenesená",$N$216,0)</f>
        <v>0</v>
      </c>
      <c r="BI216" s="101">
        <f>IF($U$216="nulová",$N$216,0)</f>
        <v>0</v>
      </c>
      <c r="BJ216" s="9" t="s">
        <v>129</v>
      </c>
      <c r="BK216" s="101">
        <f>ROUND($L$216*$K$216,2)</f>
        <v>0</v>
      </c>
      <c r="BL216" s="9" t="s">
        <v>357</v>
      </c>
      <c r="BM216" s="9" t="s">
        <v>503</v>
      </c>
    </row>
    <row r="217" spans="2:18" s="9" customFormat="1" ht="7.5" customHeight="1">
      <c r="B217" s="43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5"/>
    </row>
  </sheetData>
  <sheetProtection selectLockedCells="1" selectUnlockedCells="1"/>
  <mergeCells count="308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N127:Q127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N143:Q143"/>
    <mergeCell ref="F144:I144"/>
    <mergeCell ref="L144:M144"/>
    <mergeCell ref="N144:Q144"/>
    <mergeCell ref="N145:Q145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N186:Q186"/>
    <mergeCell ref="F187:I187"/>
    <mergeCell ref="L187:M187"/>
    <mergeCell ref="N187:Q187"/>
    <mergeCell ref="F188:I188"/>
    <mergeCell ref="L188:M188"/>
    <mergeCell ref="N188:Q188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N214:Q214"/>
    <mergeCell ref="N215:Q215"/>
    <mergeCell ref="F216:I216"/>
    <mergeCell ref="L216:M216"/>
    <mergeCell ref="N216:Q216"/>
    <mergeCell ref="N210:Q210"/>
    <mergeCell ref="N211:Q211"/>
    <mergeCell ref="F212:I212"/>
    <mergeCell ref="L212:M212"/>
    <mergeCell ref="N212:Q212"/>
  </mergeCells>
  <hyperlinks>
    <hyperlink ref="F1" location="C2" display="1) Krycí list rozpočtu"/>
    <hyperlink ref="H1" location="C86" display="2) Rekapitulácia rozpočtu"/>
    <hyperlink ref="L1" location="C126" display="3) Rozpočet"/>
    <hyperlink ref="S1" location="'Rekapitulácia stavby'!C2" display="Rekapitulácia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3"/>
  <sheetViews>
    <sheetView showGridLines="0" zoomScalePageLayoutView="0" workbookViewId="0" topLeftCell="A1">
      <pane ySplit="1" topLeftCell="A115" activePane="bottomLeft" state="frozen"/>
      <selection pane="topLeft" activeCell="A1" sqref="A1"/>
      <selection pane="bottomLeft" activeCell="AC122" sqref="AC122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1"/>
      <c r="B1" s="4"/>
      <c r="C1" s="4"/>
      <c r="D1" s="5" t="s">
        <v>1</v>
      </c>
      <c r="E1" s="4"/>
      <c r="F1" s="6" t="s">
        <v>104</v>
      </c>
      <c r="G1" s="6"/>
      <c r="H1" s="175" t="s">
        <v>105</v>
      </c>
      <c r="I1" s="175"/>
      <c r="J1" s="175"/>
      <c r="K1" s="175"/>
      <c r="L1" s="6" t="s">
        <v>106</v>
      </c>
      <c r="M1" s="4"/>
      <c r="N1" s="4"/>
      <c r="O1" s="5" t="s">
        <v>107</v>
      </c>
      <c r="P1" s="4"/>
      <c r="Q1" s="4"/>
      <c r="R1" s="4"/>
      <c r="S1" s="6" t="s">
        <v>108</v>
      </c>
      <c r="T1" s="6"/>
      <c r="U1" s="81"/>
      <c r="V1" s="81"/>
    </row>
    <row r="2" spans="3:46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5" t="s">
        <v>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" t="s">
        <v>84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71</v>
      </c>
    </row>
    <row r="4" spans="2:46" s="1" customFormat="1" ht="37.5" customHeight="1">
      <c r="B4" s="13"/>
      <c r="C4" s="146" t="s">
        <v>973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T4" s="15" t="s">
        <v>11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170" t="str">
        <f>'Rekapitulácia stavby'!$K$6</f>
        <v>Obnova kultúrneho domu Prašník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14"/>
    </row>
    <row r="7" spans="2:18" s="9" customFormat="1" ht="33.75" customHeight="1">
      <c r="B7" s="22"/>
      <c r="D7" s="17" t="s">
        <v>109</v>
      </c>
      <c r="F7" s="156" t="s">
        <v>972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19</v>
      </c>
      <c r="F9" s="19" t="s">
        <v>20</v>
      </c>
      <c r="M9" s="18" t="s">
        <v>21</v>
      </c>
      <c r="O9" s="165">
        <f>'Rekapitulácia stavby'!$AN$8</f>
        <v>42228</v>
      </c>
      <c r="P9" s="165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22</v>
      </c>
      <c r="M11" s="18" t="s">
        <v>23</v>
      </c>
      <c r="O11" s="148"/>
      <c r="P11" s="148"/>
      <c r="R11" s="23"/>
    </row>
    <row r="12" spans="2:18" s="9" customFormat="1" ht="18.75" customHeight="1">
      <c r="B12" s="22"/>
      <c r="E12" s="19" t="s">
        <v>20</v>
      </c>
      <c r="M12" s="18" t="s">
        <v>24</v>
      </c>
      <c r="O12" s="148"/>
      <c r="P12" s="148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25</v>
      </c>
      <c r="M14" s="18" t="s">
        <v>23</v>
      </c>
      <c r="O14" s="148">
        <f>IF('Rekapitulácia stavby'!$AN$13="","",'Rekapitulácia stavby'!$AN$13)</f>
      </c>
      <c r="P14" s="148"/>
      <c r="R14" s="23"/>
    </row>
    <row r="15" spans="2:18" s="9" customFormat="1" ht="18.75" customHeight="1">
      <c r="B15" s="22"/>
      <c r="E15" s="19" t="str">
        <f>IF('Rekapitulácia stavby'!$E$14="","",'Rekapitulácia stavby'!$E$14)</f>
        <v> </v>
      </c>
      <c r="M15" s="18" t="s">
        <v>24</v>
      </c>
      <c r="O15" s="148">
        <f>IF('Rekapitulácia stavby'!$AN$14="","",'Rekapitulácia stavby'!$AN$14)</f>
      </c>
      <c r="P15" s="148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27</v>
      </c>
      <c r="M17" s="18" t="s">
        <v>23</v>
      </c>
      <c r="O17" s="148"/>
      <c r="P17" s="148"/>
      <c r="R17" s="23"/>
    </row>
    <row r="18" spans="2:18" s="9" customFormat="1" ht="18.75" customHeight="1">
      <c r="B18" s="22"/>
      <c r="E18" s="19" t="s">
        <v>28</v>
      </c>
      <c r="M18" s="18" t="s">
        <v>24</v>
      </c>
      <c r="O18" s="148"/>
      <c r="P18" s="148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30</v>
      </c>
      <c r="M20" s="18" t="s">
        <v>23</v>
      </c>
      <c r="O20" s="148">
        <f>IF('Rekapitulácia stavby'!$AN$19="","",'Rekapitulácia stavby'!$AN$19)</f>
      </c>
      <c r="P20" s="148"/>
      <c r="R20" s="23"/>
    </row>
    <row r="21" spans="2:18" s="9" customFormat="1" ht="18.75" customHeight="1">
      <c r="B21" s="22"/>
      <c r="E21" s="19" t="str">
        <f>IF('Rekapitulácia stavby'!$E$20="","",'Rekapitulácia stavby'!$E$20)</f>
        <v> </v>
      </c>
      <c r="M21" s="18" t="s">
        <v>24</v>
      </c>
      <c r="O21" s="148">
        <f>IF('Rekapitulácia stavby'!$AN$20="","",'Rekapitulácia stavby'!$AN$20)</f>
      </c>
      <c r="P21" s="148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31</v>
      </c>
      <c r="R23" s="23"/>
    </row>
    <row r="24" spans="2:18" s="82" customFormat="1" ht="15.75" customHeight="1">
      <c r="B24" s="83"/>
      <c r="E24" s="157"/>
      <c r="F24" s="157"/>
      <c r="G24" s="157"/>
      <c r="H24" s="157"/>
      <c r="I24" s="157"/>
      <c r="J24" s="157"/>
      <c r="K24" s="157"/>
      <c r="L24" s="157"/>
      <c r="R24" s="84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5" t="s">
        <v>111</v>
      </c>
      <c r="M27" s="152">
        <f>$N$88</f>
        <v>0</v>
      </c>
      <c r="N27" s="152"/>
      <c r="O27" s="152"/>
      <c r="P27" s="152"/>
      <c r="R27" s="23"/>
    </row>
    <row r="28" spans="2:18" s="9" customFormat="1" ht="15" customHeight="1">
      <c r="B28" s="22"/>
      <c r="D28" s="21" t="s">
        <v>112</v>
      </c>
      <c r="M28" s="152">
        <f>$N$105</f>
        <v>0</v>
      </c>
      <c r="N28" s="152"/>
      <c r="O28" s="152"/>
      <c r="P28" s="15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6" t="s">
        <v>34</v>
      </c>
      <c r="M30" s="174">
        <f>ROUND($M$27+$M$28,2)</f>
        <v>0</v>
      </c>
      <c r="N30" s="174"/>
      <c r="O30" s="174"/>
      <c r="P30" s="174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35</v>
      </c>
      <c r="E32" s="27" t="s">
        <v>36</v>
      </c>
      <c r="F32" s="87">
        <v>0.2</v>
      </c>
      <c r="G32" s="88" t="s">
        <v>37</v>
      </c>
      <c r="H32" s="173">
        <f>ROUND((SUM($BE$105:$BE$109)+SUM($BE$127:$BE$202)),2)</f>
        <v>0</v>
      </c>
      <c r="I32" s="173"/>
      <c r="J32" s="173"/>
      <c r="M32" s="173">
        <f>ROUND(ROUND((SUM($BE$105:$BE$109)+SUM($BE$127:$BE$202)),2)*$F$32,2)</f>
        <v>0</v>
      </c>
      <c r="N32" s="173"/>
      <c r="O32" s="173"/>
      <c r="P32" s="173"/>
      <c r="R32" s="23"/>
    </row>
    <row r="33" spans="2:18" s="9" customFormat="1" ht="15" customHeight="1">
      <c r="B33" s="22"/>
      <c r="E33" s="27" t="s">
        <v>38</v>
      </c>
      <c r="F33" s="87">
        <v>0.2</v>
      </c>
      <c r="G33" s="88" t="s">
        <v>37</v>
      </c>
      <c r="H33" s="173">
        <f>ROUND((SUM($BF$105:$BF$109)+SUM($BF$127:$BF$202)),2)</f>
        <v>0</v>
      </c>
      <c r="I33" s="173"/>
      <c r="J33" s="173"/>
      <c r="M33" s="173">
        <f>ROUND(ROUND((SUM($BF$105:$BF$109)+SUM($BF$127:$BF$202)),2)*$F$33,2)</f>
        <v>0</v>
      </c>
      <c r="N33" s="173"/>
      <c r="O33" s="173"/>
      <c r="P33" s="173"/>
      <c r="R33" s="23"/>
    </row>
    <row r="34" spans="2:18" s="9" customFormat="1" ht="15" customHeight="1" hidden="1">
      <c r="B34" s="22"/>
      <c r="E34" s="27" t="s">
        <v>39</v>
      </c>
      <c r="F34" s="87">
        <v>0.2</v>
      </c>
      <c r="G34" s="88" t="s">
        <v>37</v>
      </c>
      <c r="H34" s="173">
        <f>ROUND((SUM($BG$105:$BG$109)+SUM($BG$127:$BG$202)),2)</f>
        <v>0</v>
      </c>
      <c r="I34" s="173"/>
      <c r="J34" s="173"/>
      <c r="M34" s="173">
        <v>0</v>
      </c>
      <c r="N34" s="173"/>
      <c r="O34" s="173"/>
      <c r="P34" s="173"/>
      <c r="R34" s="23"/>
    </row>
    <row r="35" spans="2:18" s="9" customFormat="1" ht="15" customHeight="1" hidden="1">
      <c r="B35" s="22"/>
      <c r="E35" s="27" t="s">
        <v>40</v>
      </c>
      <c r="F35" s="87">
        <v>0.2</v>
      </c>
      <c r="G35" s="88" t="s">
        <v>37</v>
      </c>
      <c r="H35" s="173">
        <f>ROUND((SUM($BH$105:$BH$109)+SUM($BH$127:$BH$202)),2)</f>
        <v>0</v>
      </c>
      <c r="I35" s="173"/>
      <c r="J35" s="173"/>
      <c r="M35" s="173">
        <v>0</v>
      </c>
      <c r="N35" s="173"/>
      <c r="O35" s="173"/>
      <c r="P35" s="173"/>
      <c r="R35" s="23"/>
    </row>
    <row r="36" spans="2:18" s="9" customFormat="1" ht="15" customHeight="1" hidden="1">
      <c r="B36" s="22"/>
      <c r="E36" s="27" t="s">
        <v>41</v>
      </c>
      <c r="F36" s="87">
        <v>0</v>
      </c>
      <c r="G36" s="88" t="s">
        <v>37</v>
      </c>
      <c r="H36" s="173">
        <f>ROUND((SUM($BI$105:$BI$109)+SUM($BI$127:$BI$202)),2)</f>
        <v>0</v>
      </c>
      <c r="I36" s="173"/>
      <c r="J36" s="173"/>
      <c r="M36" s="173">
        <v>0</v>
      </c>
      <c r="N36" s="173"/>
      <c r="O36" s="173"/>
      <c r="P36" s="173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42</v>
      </c>
      <c r="E38" s="32"/>
      <c r="F38" s="32"/>
      <c r="G38" s="89" t="s">
        <v>43</v>
      </c>
      <c r="H38" s="33" t="s">
        <v>44</v>
      </c>
      <c r="I38" s="32"/>
      <c r="J38" s="32"/>
      <c r="K38" s="32"/>
      <c r="L38" s="145">
        <f>SUM($M$30:$M$36)</f>
        <v>0</v>
      </c>
      <c r="M38" s="145"/>
      <c r="N38" s="145"/>
      <c r="O38" s="145"/>
      <c r="P38" s="1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45</v>
      </c>
      <c r="E50" s="35"/>
      <c r="F50" s="35"/>
      <c r="G50" s="35"/>
      <c r="H50" s="36"/>
      <c r="J50" s="34" t="s">
        <v>46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47</v>
      </c>
      <c r="E59" s="40"/>
      <c r="F59" s="40"/>
      <c r="G59" s="41" t="s">
        <v>48</v>
      </c>
      <c r="H59" s="42"/>
      <c r="J59" s="39" t="s">
        <v>47</v>
      </c>
      <c r="K59" s="40"/>
      <c r="L59" s="40"/>
      <c r="M59" s="40"/>
      <c r="N59" s="41" t="s">
        <v>48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49</v>
      </c>
      <c r="E61" s="35"/>
      <c r="F61" s="35"/>
      <c r="G61" s="35"/>
      <c r="H61" s="36"/>
      <c r="J61" s="34" t="s">
        <v>50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47</v>
      </c>
      <c r="E70" s="40"/>
      <c r="F70" s="40"/>
      <c r="G70" s="41" t="s">
        <v>48</v>
      </c>
      <c r="H70" s="42"/>
      <c r="J70" s="39" t="s">
        <v>47</v>
      </c>
      <c r="K70" s="40"/>
      <c r="L70" s="40"/>
      <c r="M70" s="40"/>
      <c r="N70" s="41" t="s">
        <v>48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46" t="s">
        <v>974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170" t="str">
        <f>$F$6</f>
        <v>Obnova kultúrneho domu Prašník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3"/>
    </row>
    <row r="79" spans="2:18" s="9" customFormat="1" ht="37.5" customHeight="1">
      <c r="B79" s="22"/>
      <c r="C79" s="51" t="s">
        <v>109</v>
      </c>
      <c r="F79" s="147" t="str">
        <f>$F$7</f>
        <v>3_2 - Oprava a zateplenie strešného plášťa - Obecný úrad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19</v>
      </c>
      <c r="F81" s="19" t="str">
        <f>$F$9</f>
        <v>Obec Prašník</v>
      </c>
      <c r="K81" s="18" t="s">
        <v>21</v>
      </c>
      <c r="M81" s="165">
        <f>IF($O$9="","",$O$9)</f>
        <v>42228</v>
      </c>
      <c r="N81" s="165"/>
      <c r="O81" s="165"/>
      <c r="P81" s="165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22</v>
      </c>
      <c r="F83" s="19" t="str">
        <f>$E$12</f>
        <v>Obec Prašník</v>
      </c>
      <c r="K83" s="18" t="s">
        <v>27</v>
      </c>
      <c r="M83" s="148" t="str">
        <f>$E$18</f>
        <v>Ing. Michal Štoder</v>
      </c>
      <c r="N83" s="148"/>
      <c r="O83" s="148"/>
      <c r="P83" s="148"/>
      <c r="Q83" s="148"/>
      <c r="R83" s="23"/>
    </row>
    <row r="84" spans="2:18" s="9" customFormat="1" ht="15" customHeight="1">
      <c r="B84" s="22"/>
      <c r="C84" s="18" t="s">
        <v>25</v>
      </c>
      <c r="F84" s="19" t="str">
        <f>IF($E$15="","",$E$15)</f>
        <v> </v>
      </c>
      <c r="K84" s="18" t="s">
        <v>30</v>
      </c>
      <c r="M84" s="148" t="str">
        <f>$E$21</f>
        <v> </v>
      </c>
      <c r="N84" s="148"/>
      <c r="O84" s="148"/>
      <c r="P84" s="148"/>
      <c r="Q84" s="148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72" t="s">
        <v>113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72" t="s">
        <v>114</v>
      </c>
      <c r="O86" s="172"/>
      <c r="P86" s="172"/>
      <c r="Q86" s="17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115</v>
      </c>
      <c r="N88" s="137">
        <f>$N$127</f>
        <v>0</v>
      </c>
      <c r="O88" s="137"/>
      <c r="P88" s="137"/>
      <c r="Q88" s="137"/>
      <c r="R88" s="23"/>
      <c r="AU88" s="9" t="s">
        <v>116</v>
      </c>
    </row>
    <row r="89" spans="2:18" s="90" customFormat="1" ht="25.5" customHeight="1">
      <c r="B89" s="91"/>
      <c r="D89" s="92" t="s">
        <v>117</v>
      </c>
      <c r="N89" s="171">
        <f>$N$128</f>
        <v>0</v>
      </c>
      <c r="O89" s="171"/>
      <c r="P89" s="171"/>
      <c r="Q89" s="171"/>
      <c r="R89" s="93"/>
    </row>
    <row r="90" spans="2:18" s="85" customFormat="1" ht="21" customHeight="1">
      <c r="B90" s="94"/>
      <c r="D90" s="95" t="s">
        <v>322</v>
      </c>
      <c r="N90" s="169">
        <f>$N$129</f>
        <v>0</v>
      </c>
      <c r="O90" s="169"/>
      <c r="P90" s="169"/>
      <c r="Q90" s="169"/>
      <c r="R90" s="96"/>
    </row>
    <row r="91" spans="2:18" s="85" customFormat="1" ht="21" customHeight="1">
      <c r="B91" s="94"/>
      <c r="D91" s="95" t="s">
        <v>323</v>
      </c>
      <c r="N91" s="169">
        <f>$N$131</f>
        <v>0</v>
      </c>
      <c r="O91" s="169"/>
      <c r="P91" s="169"/>
      <c r="Q91" s="169"/>
      <c r="R91" s="96"/>
    </row>
    <row r="92" spans="2:18" s="85" customFormat="1" ht="21" customHeight="1">
      <c r="B92" s="94"/>
      <c r="D92" s="95" t="s">
        <v>324</v>
      </c>
      <c r="N92" s="169">
        <f>$N$137</f>
        <v>0</v>
      </c>
      <c r="O92" s="169"/>
      <c r="P92" s="169"/>
      <c r="Q92" s="169"/>
      <c r="R92" s="96"/>
    </row>
    <row r="93" spans="2:18" s="85" customFormat="1" ht="21" customHeight="1">
      <c r="B93" s="94"/>
      <c r="D93" s="95" t="s">
        <v>120</v>
      </c>
      <c r="N93" s="169">
        <f>$N$146</f>
        <v>0</v>
      </c>
      <c r="O93" s="169"/>
      <c r="P93" s="169"/>
      <c r="Q93" s="169"/>
      <c r="R93" s="96"/>
    </row>
    <row r="94" spans="2:18" s="90" customFormat="1" ht="25.5" customHeight="1">
      <c r="B94" s="91"/>
      <c r="D94" s="92" t="s">
        <v>121</v>
      </c>
      <c r="N94" s="171">
        <f>$N$148</f>
        <v>0</v>
      </c>
      <c r="O94" s="171"/>
      <c r="P94" s="171"/>
      <c r="Q94" s="171"/>
      <c r="R94" s="93"/>
    </row>
    <row r="95" spans="2:18" s="85" customFormat="1" ht="21" customHeight="1">
      <c r="B95" s="94"/>
      <c r="D95" s="95" t="s">
        <v>358</v>
      </c>
      <c r="N95" s="169">
        <f>$N$149</f>
        <v>0</v>
      </c>
      <c r="O95" s="169"/>
      <c r="P95" s="169"/>
      <c r="Q95" s="169"/>
      <c r="R95" s="96"/>
    </row>
    <row r="96" spans="2:18" s="85" customFormat="1" ht="21" customHeight="1">
      <c r="B96" s="94"/>
      <c r="D96" s="95" t="s">
        <v>359</v>
      </c>
      <c r="N96" s="169">
        <f>$N$172</f>
        <v>0</v>
      </c>
      <c r="O96" s="169"/>
      <c r="P96" s="169"/>
      <c r="Q96" s="169"/>
      <c r="R96" s="96"/>
    </row>
    <row r="97" spans="2:18" s="85" customFormat="1" ht="21" customHeight="1">
      <c r="B97" s="94"/>
      <c r="D97" s="95" t="s">
        <v>360</v>
      </c>
      <c r="N97" s="169">
        <f>$N$176</f>
        <v>0</v>
      </c>
      <c r="O97" s="169"/>
      <c r="P97" s="169"/>
      <c r="Q97" s="169"/>
      <c r="R97" s="96"/>
    </row>
    <row r="98" spans="2:18" s="85" customFormat="1" ht="21" customHeight="1">
      <c r="B98" s="94"/>
      <c r="D98" s="95" t="s">
        <v>122</v>
      </c>
      <c r="N98" s="169">
        <f>$N$183</f>
        <v>0</v>
      </c>
      <c r="O98" s="169"/>
      <c r="P98" s="169"/>
      <c r="Q98" s="169"/>
      <c r="R98" s="96"/>
    </row>
    <row r="99" spans="2:18" s="85" customFormat="1" ht="21" customHeight="1">
      <c r="B99" s="94"/>
      <c r="D99" s="95" t="s">
        <v>362</v>
      </c>
      <c r="N99" s="169">
        <f>$N$194</f>
        <v>0</v>
      </c>
      <c r="O99" s="169"/>
      <c r="P99" s="169"/>
      <c r="Q99" s="169"/>
      <c r="R99" s="96"/>
    </row>
    <row r="100" spans="2:18" s="90" customFormat="1" ht="25.5" customHeight="1">
      <c r="B100" s="91"/>
      <c r="D100" s="92" t="s">
        <v>325</v>
      </c>
      <c r="N100" s="171">
        <f>$N$196</f>
        <v>0</v>
      </c>
      <c r="O100" s="171"/>
      <c r="P100" s="171"/>
      <c r="Q100" s="171"/>
      <c r="R100" s="93"/>
    </row>
    <row r="101" spans="2:18" s="85" customFormat="1" ht="21" customHeight="1">
      <c r="B101" s="94"/>
      <c r="D101" s="95" t="s">
        <v>326</v>
      </c>
      <c r="N101" s="169">
        <f>$N$197</f>
        <v>0</v>
      </c>
      <c r="O101" s="169"/>
      <c r="P101" s="169"/>
      <c r="Q101" s="169"/>
      <c r="R101" s="96"/>
    </row>
    <row r="102" spans="2:18" s="90" customFormat="1" ht="25.5" customHeight="1">
      <c r="B102" s="91"/>
      <c r="D102" s="92" t="s">
        <v>327</v>
      </c>
      <c r="N102" s="171">
        <f>$N$200</f>
        <v>0</v>
      </c>
      <c r="O102" s="171"/>
      <c r="P102" s="171"/>
      <c r="Q102" s="171"/>
      <c r="R102" s="93"/>
    </row>
    <row r="103" spans="2:18" s="85" customFormat="1" ht="21" customHeight="1">
      <c r="B103" s="94"/>
      <c r="D103" s="95" t="s">
        <v>328</v>
      </c>
      <c r="N103" s="169">
        <f>$N$201</f>
        <v>0</v>
      </c>
      <c r="O103" s="169"/>
      <c r="P103" s="169"/>
      <c r="Q103" s="169"/>
      <c r="R103" s="96"/>
    </row>
    <row r="104" spans="2:18" s="9" customFormat="1" ht="22.5" customHeight="1">
      <c r="B104" s="22"/>
      <c r="R104" s="23"/>
    </row>
    <row r="105" spans="2:21" s="9" customFormat="1" ht="30" customHeight="1">
      <c r="B105" s="22"/>
      <c r="C105" s="62" t="s">
        <v>126</v>
      </c>
      <c r="N105" s="137">
        <f>ROUND($N$106+$N$107+$N$108,2)</f>
        <v>0</v>
      </c>
      <c r="O105" s="137"/>
      <c r="P105" s="137"/>
      <c r="Q105" s="137"/>
      <c r="R105" s="23"/>
      <c r="T105" s="97"/>
      <c r="U105" s="98" t="s">
        <v>35</v>
      </c>
    </row>
    <row r="106" spans="2:62" s="9" customFormat="1" ht="18.75" customHeight="1">
      <c r="B106" s="22"/>
      <c r="D106" s="168" t="s">
        <v>127</v>
      </c>
      <c r="E106" s="168"/>
      <c r="F106" s="168"/>
      <c r="G106" s="168"/>
      <c r="H106" s="168"/>
      <c r="N106" s="169">
        <v>0</v>
      </c>
      <c r="O106" s="169"/>
      <c r="P106" s="169"/>
      <c r="Q106" s="169"/>
      <c r="R106" s="23"/>
      <c r="T106" s="99"/>
      <c r="U106" s="100" t="s">
        <v>38</v>
      </c>
      <c r="AY106" s="9" t="s">
        <v>128</v>
      </c>
      <c r="BE106" s="101">
        <f>IF($U$106="základná",$N$106,0)</f>
        <v>0</v>
      </c>
      <c r="BF106" s="101">
        <f>IF($U$106="znížená",$N$106,0)</f>
        <v>0</v>
      </c>
      <c r="BG106" s="101">
        <f>IF($U$106="zákl. prenesená",$N$106,0)</f>
        <v>0</v>
      </c>
      <c r="BH106" s="101">
        <f>IF($U$106="zníž. prenesená",$N$106,0)</f>
        <v>0</v>
      </c>
      <c r="BI106" s="101">
        <f>IF($U$106="nulová",$N$106,0)</f>
        <v>0</v>
      </c>
      <c r="BJ106" s="9" t="s">
        <v>129</v>
      </c>
    </row>
    <row r="107" spans="2:62" s="9" customFormat="1" ht="18.75" customHeight="1">
      <c r="B107" s="22"/>
      <c r="D107" s="168" t="s">
        <v>130</v>
      </c>
      <c r="E107" s="168"/>
      <c r="F107" s="168"/>
      <c r="G107" s="168"/>
      <c r="H107" s="168"/>
      <c r="N107" s="169">
        <v>0</v>
      </c>
      <c r="O107" s="169"/>
      <c r="P107" s="169"/>
      <c r="Q107" s="169"/>
      <c r="R107" s="23"/>
      <c r="T107" s="99"/>
      <c r="U107" s="100" t="s">
        <v>38</v>
      </c>
      <c r="AY107" s="9" t="s">
        <v>128</v>
      </c>
      <c r="BE107" s="101">
        <f>IF($U$107="základná",$N$107,0)</f>
        <v>0</v>
      </c>
      <c r="BF107" s="101">
        <f>IF($U$107="znížená",$N$107,0)</f>
        <v>0</v>
      </c>
      <c r="BG107" s="101">
        <f>IF($U$107="zákl. prenesená",$N$107,0)</f>
        <v>0</v>
      </c>
      <c r="BH107" s="101">
        <f>IF($U$107="zníž. prenesená",$N$107,0)</f>
        <v>0</v>
      </c>
      <c r="BI107" s="101">
        <f>IF($U$107="nulová",$N$107,0)</f>
        <v>0</v>
      </c>
      <c r="BJ107" s="9" t="s">
        <v>129</v>
      </c>
    </row>
    <row r="108" spans="2:62" s="9" customFormat="1" ht="18.75" customHeight="1">
      <c r="B108" s="22"/>
      <c r="D108" s="95" t="s">
        <v>131</v>
      </c>
      <c r="N108" s="169">
        <v>0</v>
      </c>
      <c r="O108" s="169"/>
      <c r="P108" s="169"/>
      <c r="Q108" s="169"/>
      <c r="R108" s="23"/>
      <c r="T108" s="102"/>
      <c r="U108" s="103" t="s">
        <v>38</v>
      </c>
      <c r="AY108" s="9" t="s">
        <v>132</v>
      </c>
      <c r="BE108" s="101">
        <f>IF($U$108="základná",$N$108,0)</f>
        <v>0</v>
      </c>
      <c r="BF108" s="101">
        <f>IF($U$108="znížená",$N$108,0)</f>
        <v>0</v>
      </c>
      <c r="BG108" s="101">
        <f>IF($U$108="zákl. prenesená",$N$108,0)</f>
        <v>0</v>
      </c>
      <c r="BH108" s="101">
        <f>IF($U$108="zníž. prenesená",$N$108,0)</f>
        <v>0</v>
      </c>
      <c r="BI108" s="101">
        <f>IF($U$108="nulová",$N$108,0)</f>
        <v>0</v>
      </c>
      <c r="BJ108" s="9" t="s">
        <v>129</v>
      </c>
    </row>
    <row r="109" spans="2:18" s="9" customFormat="1" ht="14.25" customHeight="1">
      <c r="B109" s="22"/>
      <c r="R109" s="23"/>
    </row>
    <row r="110" spans="2:18" s="9" customFormat="1" ht="30" customHeight="1">
      <c r="B110" s="22"/>
      <c r="C110" s="80" t="s">
        <v>103</v>
      </c>
      <c r="D110" s="30"/>
      <c r="E110" s="30"/>
      <c r="F110" s="30"/>
      <c r="G110" s="30"/>
      <c r="H110" s="30"/>
      <c r="I110" s="30"/>
      <c r="J110" s="30"/>
      <c r="K110" s="30"/>
      <c r="L110" s="138">
        <f>ROUND(SUM($N$88+$N$105),2)</f>
        <v>0</v>
      </c>
      <c r="M110" s="138"/>
      <c r="N110" s="138"/>
      <c r="O110" s="138"/>
      <c r="P110" s="138"/>
      <c r="Q110" s="138"/>
      <c r="R110" s="23"/>
    </row>
    <row r="111" spans="2:18" s="9" customFormat="1" ht="7.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5"/>
    </row>
    <row r="115" spans="2:18" s="9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9" customFormat="1" ht="37.5" customHeight="1">
      <c r="B116" s="22"/>
      <c r="C116" s="146" t="s">
        <v>975</v>
      </c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23"/>
    </row>
    <row r="117" spans="2:18" s="9" customFormat="1" ht="7.5" customHeight="1">
      <c r="B117" s="22"/>
      <c r="R117" s="23"/>
    </row>
    <row r="118" spans="2:18" s="9" customFormat="1" ht="30.75" customHeight="1">
      <c r="B118" s="22"/>
      <c r="C118" s="18" t="s">
        <v>15</v>
      </c>
      <c r="F118" s="170" t="str">
        <f>$F$6</f>
        <v>Obnova kultúrneho domu Prašník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R118" s="23"/>
    </row>
    <row r="119" spans="2:18" s="9" customFormat="1" ht="37.5" customHeight="1">
      <c r="B119" s="22"/>
      <c r="C119" s="51" t="s">
        <v>109</v>
      </c>
      <c r="F119" s="147" t="str">
        <f>$F$7</f>
        <v>3_2 - Oprava a zateplenie strešného plášťa - Obecný úrad</v>
      </c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R119" s="23"/>
    </row>
    <row r="120" spans="2:18" s="9" customFormat="1" ht="7.5" customHeight="1">
      <c r="B120" s="22"/>
      <c r="R120" s="23"/>
    </row>
    <row r="121" spans="2:18" s="9" customFormat="1" ht="18.75" customHeight="1">
      <c r="B121" s="22"/>
      <c r="C121" s="18" t="s">
        <v>19</v>
      </c>
      <c r="F121" s="19" t="str">
        <f>$F$9</f>
        <v>Obec Prašník</v>
      </c>
      <c r="K121" s="18" t="s">
        <v>21</v>
      </c>
      <c r="M121" s="165">
        <f>IF($O$9="","",$O$9)</f>
        <v>42228</v>
      </c>
      <c r="N121" s="165"/>
      <c r="O121" s="165"/>
      <c r="P121" s="165"/>
      <c r="R121" s="23"/>
    </row>
    <row r="122" spans="2:18" s="9" customFormat="1" ht="7.5" customHeight="1">
      <c r="B122" s="22"/>
      <c r="R122" s="23"/>
    </row>
    <row r="123" spans="2:18" s="9" customFormat="1" ht="15.75" customHeight="1">
      <c r="B123" s="22"/>
      <c r="C123" s="18" t="s">
        <v>22</v>
      </c>
      <c r="F123" s="19" t="str">
        <f>$E$12</f>
        <v>Obec Prašník</v>
      </c>
      <c r="K123" s="18" t="s">
        <v>27</v>
      </c>
      <c r="M123" s="148" t="str">
        <f>$E$18</f>
        <v>Ing. Michal Štoder</v>
      </c>
      <c r="N123" s="148"/>
      <c r="O123" s="148"/>
      <c r="P123" s="148"/>
      <c r="Q123" s="148"/>
      <c r="R123" s="23"/>
    </row>
    <row r="124" spans="2:18" s="9" customFormat="1" ht="15" customHeight="1">
      <c r="B124" s="22"/>
      <c r="C124" s="18" t="s">
        <v>25</v>
      </c>
      <c r="F124" s="19" t="str">
        <f>IF($E$15="","",$E$15)</f>
        <v> </v>
      </c>
      <c r="K124" s="18" t="s">
        <v>30</v>
      </c>
      <c r="M124" s="148" t="str">
        <f>$E$21</f>
        <v> </v>
      </c>
      <c r="N124" s="148"/>
      <c r="O124" s="148"/>
      <c r="P124" s="148"/>
      <c r="Q124" s="148"/>
      <c r="R124" s="23"/>
    </row>
    <row r="125" spans="2:18" s="9" customFormat="1" ht="11.25" customHeight="1">
      <c r="B125" s="22"/>
      <c r="R125" s="23"/>
    </row>
    <row r="126" spans="2:27" s="104" customFormat="1" ht="30" customHeight="1">
      <c r="B126" s="105"/>
      <c r="C126" s="106" t="s">
        <v>133</v>
      </c>
      <c r="D126" s="107" t="s">
        <v>134</v>
      </c>
      <c r="E126" s="107" t="s">
        <v>53</v>
      </c>
      <c r="F126" s="166" t="s">
        <v>135</v>
      </c>
      <c r="G126" s="166"/>
      <c r="H126" s="166"/>
      <c r="I126" s="166"/>
      <c r="J126" s="107" t="s">
        <v>136</v>
      </c>
      <c r="K126" s="107" t="s">
        <v>137</v>
      </c>
      <c r="L126" s="166" t="s">
        <v>138</v>
      </c>
      <c r="M126" s="166"/>
      <c r="N126" s="167" t="s">
        <v>139</v>
      </c>
      <c r="O126" s="167"/>
      <c r="P126" s="167"/>
      <c r="Q126" s="167"/>
      <c r="R126" s="108"/>
      <c r="T126" s="57" t="s">
        <v>140</v>
      </c>
      <c r="U126" s="58" t="s">
        <v>35</v>
      </c>
      <c r="V126" s="58" t="s">
        <v>141</v>
      </c>
      <c r="W126" s="58" t="s">
        <v>142</v>
      </c>
      <c r="X126" s="58" t="s">
        <v>143</v>
      </c>
      <c r="Y126" s="58" t="s">
        <v>144</v>
      </c>
      <c r="Z126" s="58" t="s">
        <v>145</v>
      </c>
      <c r="AA126" s="59" t="s">
        <v>146</v>
      </c>
    </row>
    <row r="127" spans="2:63" s="9" customFormat="1" ht="30" customHeight="1">
      <c r="B127" s="22"/>
      <c r="C127" s="62" t="s">
        <v>111</v>
      </c>
      <c r="N127" s="164">
        <f>$BK$127</f>
        <v>0</v>
      </c>
      <c r="O127" s="164"/>
      <c r="P127" s="164"/>
      <c r="Q127" s="164"/>
      <c r="R127" s="23"/>
      <c r="T127" s="61"/>
      <c r="U127" s="35"/>
      <c r="V127" s="35"/>
      <c r="W127" s="109">
        <f>$W$128+$W$148+$W$196+$W$200</f>
        <v>313.43338335</v>
      </c>
      <c r="X127" s="35"/>
      <c r="Y127" s="109">
        <f>$Y$128+$Y$148+$Y$196+$Y$200</f>
        <v>9.5935606</v>
      </c>
      <c r="Z127" s="35"/>
      <c r="AA127" s="110">
        <f>$AA$128+$AA$148+$AA$196+$AA$200</f>
        <v>2.6605258999999997</v>
      </c>
      <c r="AT127" s="9" t="s">
        <v>70</v>
      </c>
      <c r="AU127" s="9" t="s">
        <v>116</v>
      </c>
      <c r="BK127" s="111">
        <f>$BK$128+$BK$148+$BK$196+$BK$200</f>
        <v>0</v>
      </c>
    </row>
    <row r="128" spans="2:63" s="112" customFormat="1" ht="37.5" customHeight="1">
      <c r="B128" s="113"/>
      <c r="D128" s="114" t="s">
        <v>117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63">
        <f>$BK$128</f>
        <v>0</v>
      </c>
      <c r="O128" s="163"/>
      <c r="P128" s="163"/>
      <c r="Q128" s="163"/>
      <c r="R128" s="115"/>
      <c r="T128" s="116"/>
      <c r="W128" s="117">
        <f>$W$129+$W$131+$W$137+$W$146</f>
        <v>140.14813635000002</v>
      </c>
      <c r="Y128" s="117">
        <f>$Y$129+$Y$131+$Y$137+$Y$146</f>
        <v>7.8598264</v>
      </c>
      <c r="AA128" s="118">
        <f>$AA$129+$AA$131+$AA$137+$AA$146</f>
        <v>2.1959999999999997</v>
      </c>
      <c r="AR128" s="119" t="s">
        <v>76</v>
      </c>
      <c r="AT128" s="119" t="s">
        <v>70</v>
      </c>
      <c r="AU128" s="119" t="s">
        <v>71</v>
      </c>
      <c r="AY128" s="119" t="s">
        <v>147</v>
      </c>
      <c r="BK128" s="120">
        <f>$BK$129+$BK$131+$BK$137+$BK$146</f>
        <v>0</v>
      </c>
    </row>
    <row r="129" spans="2:63" s="112" customFormat="1" ht="21" customHeight="1">
      <c r="B129" s="113"/>
      <c r="D129" s="121" t="s">
        <v>322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160">
        <f>$BK$129</f>
        <v>0</v>
      </c>
      <c r="O129" s="160"/>
      <c r="P129" s="160"/>
      <c r="Q129" s="160"/>
      <c r="R129" s="115"/>
      <c r="T129" s="116"/>
      <c r="W129" s="117">
        <f>$W$130</f>
        <v>3.9736723499999997</v>
      </c>
      <c r="Y129" s="117">
        <f>$Y$130</f>
        <v>1.0426104</v>
      </c>
      <c r="AA129" s="118">
        <f>$AA$130</f>
        <v>0</v>
      </c>
      <c r="AR129" s="119" t="s">
        <v>76</v>
      </c>
      <c r="AT129" s="119" t="s">
        <v>70</v>
      </c>
      <c r="AU129" s="119" t="s">
        <v>76</v>
      </c>
      <c r="AY129" s="119" t="s">
        <v>147</v>
      </c>
      <c r="BK129" s="120">
        <f>$BK$130</f>
        <v>0</v>
      </c>
    </row>
    <row r="130" spans="2:65" s="9" customFormat="1" ht="39" customHeight="1">
      <c r="B130" s="22"/>
      <c r="C130" s="122" t="s">
        <v>76</v>
      </c>
      <c r="D130" s="122" t="s">
        <v>148</v>
      </c>
      <c r="E130" s="123" t="s">
        <v>504</v>
      </c>
      <c r="F130" s="158" t="s">
        <v>505</v>
      </c>
      <c r="G130" s="158"/>
      <c r="H130" s="158"/>
      <c r="I130" s="158"/>
      <c r="J130" s="124" t="s">
        <v>151</v>
      </c>
      <c r="K130" s="125">
        <v>3.555</v>
      </c>
      <c r="L130" s="159"/>
      <c r="M130" s="159"/>
      <c r="N130" s="159">
        <f>ROUND($L$130*$K$130,2)</f>
        <v>0</v>
      </c>
      <c r="O130" s="159"/>
      <c r="P130" s="159"/>
      <c r="Q130" s="159"/>
      <c r="R130" s="23"/>
      <c r="T130" s="126"/>
      <c r="U130" s="28" t="s">
        <v>38</v>
      </c>
      <c r="V130" s="127">
        <v>1.11777</v>
      </c>
      <c r="W130" s="127">
        <f>$V$130*$K$130</f>
        <v>3.9736723499999997</v>
      </c>
      <c r="X130" s="127">
        <v>0.29328</v>
      </c>
      <c r="Y130" s="127">
        <f>$X$130*$K$130</f>
        <v>1.0426104</v>
      </c>
      <c r="Z130" s="127">
        <v>0</v>
      </c>
      <c r="AA130" s="128">
        <f>$Z$130*$K$130</f>
        <v>0</v>
      </c>
      <c r="AR130" s="9" t="s">
        <v>152</v>
      </c>
      <c r="AT130" s="9" t="s">
        <v>148</v>
      </c>
      <c r="AU130" s="9" t="s">
        <v>129</v>
      </c>
      <c r="AY130" s="9" t="s">
        <v>147</v>
      </c>
      <c r="BE130" s="101">
        <f>IF($U$130="základná",$N$130,0)</f>
        <v>0</v>
      </c>
      <c r="BF130" s="101">
        <f>IF($U$130="znížená",$N$130,0)</f>
        <v>0</v>
      </c>
      <c r="BG130" s="101">
        <f>IF($U$130="zákl. prenesená",$N$130,0)</f>
        <v>0</v>
      </c>
      <c r="BH130" s="101">
        <f>IF($U$130="zníž. prenesená",$N$130,0)</f>
        <v>0</v>
      </c>
      <c r="BI130" s="101">
        <f>IF($U$130="nulová",$N$130,0)</f>
        <v>0</v>
      </c>
      <c r="BJ130" s="9" t="s">
        <v>129</v>
      </c>
      <c r="BK130" s="101">
        <f>ROUND($L$130*$K$130,2)</f>
        <v>0</v>
      </c>
      <c r="BL130" s="9" t="s">
        <v>152</v>
      </c>
      <c r="BM130" s="9" t="s">
        <v>506</v>
      </c>
    </row>
    <row r="131" spans="2:63" s="112" customFormat="1" ht="30.75" customHeight="1">
      <c r="B131" s="113"/>
      <c r="D131" s="121" t="s">
        <v>323</v>
      </c>
      <c r="E131" s="121"/>
      <c r="F131" s="121"/>
      <c r="G131" s="121"/>
      <c r="H131" s="121"/>
      <c r="I131" s="121"/>
      <c r="J131" s="121"/>
      <c r="K131" s="121"/>
      <c r="L131" s="121"/>
      <c r="M131" s="121"/>
      <c r="N131" s="160">
        <f>$BK$131</f>
        <v>0</v>
      </c>
      <c r="O131" s="160"/>
      <c r="P131" s="160"/>
      <c r="Q131" s="160"/>
      <c r="R131" s="115"/>
      <c r="T131" s="116"/>
      <c r="W131" s="117">
        <f>SUM($W$132:$W$136)</f>
        <v>77.56804</v>
      </c>
      <c r="Y131" s="117">
        <f>SUM($Y$132:$Y$136)</f>
        <v>6.813916</v>
      </c>
      <c r="AA131" s="118">
        <f>SUM($AA$132:$AA$136)</f>
        <v>0</v>
      </c>
      <c r="AR131" s="119" t="s">
        <v>76</v>
      </c>
      <c r="AT131" s="119" t="s">
        <v>70</v>
      </c>
      <c r="AU131" s="119" t="s">
        <v>76</v>
      </c>
      <c r="AY131" s="119" t="s">
        <v>147</v>
      </c>
      <c r="BK131" s="120">
        <f>SUM($BK$132:$BK$136)</f>
        <v>0</v>
      </c>
    </row>
    <row r="132" spans="2:65" s="9" customFormat="1" ht="27" customHeight="1">
      <c r="B132" s="22"/>
      <c r="C132" s="122" t="s">
        <v>129</v>
      </c>
      <c r="D132" s="122" t="s">
        <v>148</v>
      </c>
      <c r="E132" s="123" t="s">
        <v>334</v>
      </c>
      <c r="F132" s="158" t="s">
        <v>335</v>
      </c>
      <c r="G132" s="158"/>
      <c r="H132" s="158"/>
      <c r="I132" s="158"/>
      <c r="J132" s="124" t="s">
        <v>151</v>
      </c>
      <c r="K132" s="125">
        <v>36</v>
      </c>
      <c r="L132" s="159"/>
      <c r="M132" s="159"/>
      <c r="N132" s="159">
        <f>ROUND($L$132*$K$132,2)</f>
        <v>0</v>
      </c>
      <c r="O132" s="159"/>
      <c r="P132" s="159"/>
      <c r="Q132" s="159"/>
      <c r="R132" s="23"/>
      <c r="T132" s="126"/>
      <c r="U132" s="28" t="s">
        <v>38</v>
      </c>
      <c r="V132" s="127">
        <v>0.421</v>
      </c>
      <c r="W132" s="127">
        <f>$V$132*$K$132</f>
        <v>15.155999999999999</v>
      </c>
      <c r="X132" s="127">
        <v>0.00305</v>
      </c>
      <c r="Y132" s="127">
        <f>$X$132*$K$132</f>
        <v>0.10980000000000001</v>
      </c>
      <c r="Z132" s="127">
        <v>0</v>
      </c>
      <c r="AA132" s="128">
        <f>$Z$132*$K$132</f>
        <v>0</v>
      </c>
      <c r="AR132" s="9" t="s">
        <v>152</v>
      </c>
      <c r="AT132" s="9" t="s">
        <v>148</v>
      </c>
      <c r="AU132" s="9" t="s">
        <v>129</v>
      </c>
      <c r="AY132" s="9" t="s">
        <v>147</v>
      </c>
      <c r="BE132" s="101">
        <f>IF($U$132="základná",$N$132,0)</f>
        <v>0</v>
      </c>
      <c r="BF132" s="101">
        <f>IF($U$132="znížená",$N$132,0)</f>
        <v>0</v>
      </c>
      <c r="BG132" s="101">
        <f>IF($U$132="zákl. prenesená",$N$132,0)</f>
        <v>0</v>
      </c>
      <c r="BH132" s="101">
        <f>IF($U$132="zníž. prenesená",$N$132,0)</f>
        <v>0</v>
      </c>
      <c r="BI132" s="101">
        <f>IF($U$132="nulová",$N$132,0)</f>
        <v>0</v>
      </c>
      <c r="BJ132" s="9" t="s">
        <v>129</v>
      </c>
      <c r="BK132" s="101">
        <f>ROUND($L$132*$K$132,2)</f>
        <v>0</v>
      </c>
      <c r="BL132" s="9" t="s">
        <v>152</v>
      </c>
      <c r="BM132" s="9" t="s">
        <v>507</v>
      </c>
    </row>
    <row r="133" spans="2:65" s="9" customFormat="1" ht="39" customHeight="1">
      <c r="B133" s="22"/>
      <c r="C133" s="122" t="s">
        <v>157</v>
      </c>
      <c r="D133" s="122" t="s">
        <v>148</v>
      </c>
      <c r="E133" s="123" t="s">
        <v>336</v>
      </c>
      <c r="F133" s="158" t="s">
        <v>337</v>
      </c>
      <c r="G133" s="158"/>
      <c r="H133" s="158"/>
      <c r="I133" s="158"/>
      <c r="J133" s="124" t="s">
        <v>151</v>
      </c>
      <c r="K133" s="125">
        <v>36</v>
      </c>
      <c r="L133" s="159"/>
      <c r="M133" s="159"/>
      <c r="N133" s="159">
        <f>ROUND($L$133*$K$133,2)</f>
        <v>0</v>
      </c>
      <c r="O133" s="159"/>
      <c r="P133" s="159"/>
      <c r="Q133" s="159"/>
      <c r="R133" s="23"/>
      <c r="T133" s="126"/>
      <c r="U133" s="28" t="s">
        <v>38</v>
      </c>
      <c r="V133" s="127">
        <v>0</v>
      </c>
      <c r="W133" s="127">
        <f>$V$133*$K$133</f>
        <v>0</v>
      </c>
      <c r="X133" s="127">
        <v>0</v>
      </c>
      <c r="Y133" s="127">
        <f>$X$133*$K$133</f>
        <v>0</v>
      </c>
      <c r="Z133" s="127">
        <v>0</v>
      </c>
      <c r="AA133" s="128">
        <f>$Z$133*$K$133</f>
        <v>0</v>
      </c>
      <c r="AR133" s="9" t="s">
        <v>152</v>
      </c>
      <c r="AT133" s="9" t="s">
        <v>148</v>
      </c>
      <c r="AU133" s="9" t="s">
        <v>129</v>
      </c>
      <c r="AY133" s="9" t="s">
        <v>147</v>
      </c>
      <c r="BE133" s="101">
        <f>IF($U$133="základná",$N$133,0)</f>
        <v>0</v>
      </c>
      <c r="BF133" s="101">
        <f>IF($U$133="znížená",$N$133,0)</f>
        <v>0</v>
      </c>
      <c r="BG133" s="101">
        <f>IF($U$133="zákl. prenesená",$N$133,0)</f>
        <v>0</v>
      </c>
      <c r="BH133" s="101">
        <f>IF($U$133="zníž. prenesená",$N$133,0)</f>
        <v>0</v>
      </c>
      <c r="BI133" s="101">
        <f>IF($U$133="nulová",$N$133,0)</f>
        <v>0</v>
      </c>
      <c r="BJ133" s="9" t="s">
        <v>129</v>
      </c>
      <c r="BK133" s="101">
        <f>ROUND($L$133*$K$133,2)</f>
        <v>0</v>
      </c>
      <c r="BL133" s="9" t="s">
        <v>152</v>
      </c>
      <c r="BM133" s="9" t="s">
        <v>508</v>
      </c>
    </row>
    <row r="134" spans="2:65" s="9" customFormat="1" ht="27" customHeight="1">
      <c r="B134" s="22"/>
      <c r="C134" s="122" t="s">
        <v>152</v>
      </c>
      <c r="D134" s="122" t="s">
        <v>148</v>
      </c>
      <c r="E134" s="123" t="s">
        <v>509</v>
      </c>
      <c r="F134" s="158" t="s">
        <v>510</v>
      </c>
      <c r="G134" s="158"/>
      <c r="H134" s="158"/>
      <c r="I134" s="158"/>
      <c r="J134" s="124" t="s">
        <v>151</v>
      </c>
      <c r="K134" s="125">
        <v>36</v>
      </c>
      <c r="L134" s="159"/>
      <c r="M134" s="159"/>
      <c r="N134" s="159">
        <f>ROUND($L$134*$K$134,2)</f>
        <v>0</v>
      </c>
      <c r="O134" s="159"/>
      <c r="P134" s="159"/>
      <c r="Q134" s="159"/>
      <c r="R134" s="23"/>
      <c r="T134" s="126"/>
      <c r="U134" s="28" t="s">
        <v>38</v>
      </c>
      <c r="V134" s="127">
        <v>1.05452</v>
      </c>
      <c r="W134" s="127">
        <f>$V$134*$K$134</f>
        <v>37.96272</v>
      </c>
      <c r="X134" s="127">
        <v>0.04586</v>
      </c>
      <c r="Y134" s="127">
        <f>$X$134*$K$134</f>
        <v>1.65096</v>
      </c>
      <c r="Z134" s="127">
        <v>0</v>
      </c>
      <c r="AA134" s="128">
        <f>$Z$134*$K$134</f>
        <v>0</v>
      </c>
      <c r="AR134" s="9" t="s">
        <v>152</v>
      </c>
      <c r="AT134" s="9" t="s">
        <v>148</v>
      </c>
      <c r="AU134" s="9" t="s">
        <v>129</v>
      </c>
      <c r="AY134" s="9" t="s">
        <v>147</v>
      </c>
      <c r="BE134" s="101">
        <f>IF($U$134="základná",$N$134,0)</f>
        <v>0</v>
      </c>
      <c r="BF134" s="101">
        <f>IF($U$134="znížená",$N$134,0)</f>
        <v>0</v>
      </c>
      <c r="BG134" s="101">
        <f>IF($U$134="zákl. prenesená",$N$134,0)</f>
        <v>0</v>
      </c>
      <c r="BH134" s="101">
        <f>IF($U$134="zníž. prenesená",$N$134,0)</f>
        <v>0</v>
      </c>
      <c r="BI134" s="101">
        <f>IF($U$134="nulová",$N$134,0)</f>
        <v>0</v>
      </c>
      <c r="BJ134" s="9" t="s">
        <v>129</v>
      </c>
      <c r="BK134" s="101">
        <f>ROUND($L$134*$K$134,2)</f>
        <v>0</v>
      </c>
      <c r="BL134" s="9" t="s">
        <v>152</v>
      </c>
      <c r="BM134" s="9" t="s">
        <v>511</v>
      </c>
    </row>
    <row r="135" spans="2:65" s="9" customFormat="1" ht="27" customHeight="1">
      <c r="B135" s="22"/>
      <c r="C135" s="122" t="s">
        <v>164</v>
      </c>
      <c r="D135" s="122" t="s">
        <v>148</v>
      </c>
      <c r="E135" s="123" t="s">
        <v>363</v>
      </c>
      <c r="F135" s="158" t="s">
        <v>364</v>
      </c>
      <c r="G135" s="158"/>
      <c r="H135" s="158"/>
      <c r="I135" s="158"/>
      <c r="J135" s="124" t="s">
        <v>151</v>
      </c>
      <c r="K135" s="125">
        <v>18.2</v>
      </c>
      <c r="L135" s="159"/>
      <c r="M135" s="159"/>
      <c r="N135" s="159">
        <f>ROUND($L$135*$K$135,2)</f>
        <v>0</v>
      </c>
      <c r="O135" s="159"/>
      <c r="P135" s="159"/>
      <c r="Q135" s="159"/>
      <c r="R135" s="23"/>
      <c r="T135" s="126"/>
      <c r="U135" s="28" t="s">
        <v>38</v>
      </c>
      <c r="V135" s="127">
        <v>0.791</v>
      </c>
      <c r="W135" s="127">
        <f>$V$135*$K$135</f>
        <v>14.3962</v>
      </c>
      <c r="X135" s="127">
        <v>0.01118</v>
      </c>
      <c r="Y135" s="127">
        <f>$X$135*$K$135</f>
        <v>0.20347600000000002</v>
      </c>
      <c r="Z135" s="127">
        <v>0</v>
      </c>
      <c r="AA135" s="128">
        <f>$Z$135*$K$135</f>
        <v>0</v>
      </c>
      <c r="AR135" s="9" t="s">
        <v>152</v>
      </c>
      <c r="AT135" s="9" t="s">
        <v>148</v>
      </c>
      <c r="AU135" s="9" t="s">
        <v>129</v>
      </c>
      <c r="AY135" s="9" t="s">
        <v>147</v>
      </c>
      <c r="BE135" s="101">
        <f>IF($U$135="základná",$N$135,0)</f>
        <v>0</v>
      </c>
      <c r="BF135" s="101">
        <f>IF($U$135="znížená",$N$135,0)</f>
        <v>0</v>
      </c>
      <c r="BG135" s="101">
        <f>IF($U$135="zákl. prenesená",$N$135,0)</f>
        <v>0</v>
      </c>
      <c r="BH135" s="101">
        <f>IF($U$135="zníž. prenesená",$N$135,0)</f>
        <v>0</v>
      </c>
      <c r="BI135" s="101">
        <f>IF($U$135="nulová",$N$135,0)</f>
        <v>0</v>
      </c>
      <c r="BJ135" s="9" t="s">
        <v>129</v>
      </c>
      <c r="BK135" s="101">
        <f>ROUND($L$135*$K$135,2)</f>
        <v>0</v>
      </c>
      <c r="BL135" s="9" t="s">
        <v>152</v>
      </c>
      <c r="BM135" s="9" t="s">
        <v>512</v>
      </c>
    </row>
    <row r="136" spans="2:65" s="9" customFormat="1" ht="39" customHeight="1">
      <c r="B136" s="22"/>
      <c r="C136" s="122" t="s">
        <v>97</v>
      </c>
      <c r="D136" s="122" t="s">
        <v>148</v>
      </c>
      <c r="E136" s="123" t="s">
        <v>365</v>
      </c>
      <c r="F136" s="158" t="s">
        <v>366</v>
      </c>
      <c r="G136" s="158"/>
      <c r="H136" s="158"/>
      <c r="I136" s="158"/>
      <c r="J136" s="124" t="s">
        <v>151</v>
      </c>
      <c r="K136" s="125">
        <v>132</v>
      </c>
      <c r="L136" s="159"/>
      <c r="M136" s="159"/>
      <c r="N136" s="159">
        <f>ROUND($L$136*$K$136,2)</f>
        <v>0</v>
      </c>
      <c r="O136" s="159"/>
      <c r="P136" s="159"/>
      <c r="Q136" s="159"/>
      <c r="R136" s="23"/>
      <c r="T136" s="126"/>
      <c r="U136" s="28" t="s">
        <v>38</v>
      </c>
      <c r="V136" s="127">
        <v>0.07616</v>
      </c>
      <c r="W136" s="127">
        <f>$V$136*$K$136</f>
        <v>10.05312</v>
      </c>
      <c r="X136" s="127">
        <v>0.03674</v>
      </c>
      <c r="Y136" s="127">
        <f>$X$136*$K$136</f>
        <v>4.84968</v>
      </c>
      <c r="Z136" s="127">
        <v>0</v>
      </c>
      <c r="AA136" s="128">
        <f>$Z$136*$K$136</f>
        <v>0</v>
      </c>
      <c r="AR136" s="9" t="s">
        <v>152</v>
      </c>
      <c r="AT136" s="9" t="s">
        <v>148</v>
      </c>
      <c r="AU136" s="9" t="s">
        <v>129</v>
      </c>
      <c r="AY136" s="9" t="s">
        <v>147</v>
      </c>
      <c r="BE136" s="101">
        <f>IF($U$136="základná",$N$136,0)</f>
        <v>0</v>
      </c>
      <c r="BF136" s="101">
        <f>IF($U$136="znížená",$N$136,0)</f>
        <v>0</v>
      </c>
      <c r="BG136" s="101">
        <f>IF($U$136="zákl. prenesená",$N$136,0)</f>
        <v>0</v>
      </c>
      <c r="BH136" s="101">
        <f>IF($U$136="zníž. prenesená",$N$136,0)</f>
        <v>0</v>
      </c>
      <c r="BI136" s="101">
        <f>IF($U$136="nulová",$N$136,0)</f>
        <v>0</v>
      </c>
      <c r="BJ136" s="9" t="s">
        <v>129</v>
      </c>
      <c r="BK136" s="101">
        <f>ROUND($L$136*$K$136,2)</f>
        <v>0</v>
      </c>
      <c r="BL136" s="9" t="s">
        <v>152</v>
      </c>
      <c r="BM136" s="9" t="s">
        <v>513</v>
      </c>
    </row>
    <row r="137" spans="2:63" s="112" customFormat="1" ht="30.75" customHeight="1">
      <c r="B137" s="113"/>
      <c r="D137" s="121" t="s">
        <v>324</v>
      </c>
      <c r="E137" s="121"/>
      <c r="F137" s="121"/>
      <c r="G137" s="121"/>
      <c r="H137" s="121"/>
      <c r="I137" s="121"/>
      <c r="J137" s="121"/>
      <c r="K137" s="121"/>
      <c r="L137" s="121"/>
      <c r="M137" s="121"/>
      <c r="N137" s="160">
        <f>$BK$137</f>
        <v>0</v>
      </c>
      <c r="O137" s="160"/>
      <c r="P137" s="160"/>
      <c r="Q137" s="160"/>
      <c r="R137" s="115"/>
      <c r="T137" s="116"/>
      <c r="W137" s="117">
        <f>SUM($W$138:$W$145)</f>
        <v>39.247244</v>
      </c>
      <c r="Y137" s="117">
        <f>SUM($Y$138:$Y$145)</f>
        <v>0.0033</v>
      </c>
      <c r="AA137" s="118">
        <f>SUM($AA$138:$AA$145)</f>
        <v>2.1959999999999997</v>
      </c>
      <c r="AR137" s="119" t="s">
        <v>76</v>
      </c>
      <c r="AT137" s="119" t="s">
        <v>70</v>
      </c>
      <c r="AU137" s="119" t="s">
        <v>76</v>
      </c>
      <c r="AY137" s="119" t="s">
        <v>147</v>
      </c>
      <c r="BK137" s="120">
        <f>SUM($BK$138:$BK$145)</f>
        <v>0</v>
      </c>
    </row>
    <row r="138" spans="2:65" s="9" customFormat="1" ht="39" customHeight="1">
      <c r="B138" s="22"/>
      <c r="C138" s="122" t="s">
        <v>171</v>
      </c>
      <c r="D138" s="122" t="s">
        <v>148</v>
      </c>
      <c r="E138" s="123" t="s">
        <v>373</v>
      </c>
      <c r="F138" s="158" t="s">
        <v>374</v>
      </c>
      <c r="G138" s="158"/>
      <c r="H138" s="158"/>
      <c r="I138" s="158"/>
      <c r="J138" s="124" t="s">
        <v>291</v>
      </c>
      <c r="K138" s="125">
        <v>66</v>
      </c>
      <c r="L138" s="159"/>
      <c r="M138" s="159"/>
      <c r="N138" s="159">
        <f>ROUND($L$138*$K$138,2)</f>
        <v>0</v>
      </c>
      <c r="O138" s="159"/>
      <c r="P138" s="159"/>
      <c r="Q138" s="159"/>
      <c r="R138" s="23"/>
      <c r="T138" s="126"/>
      <c r="U138" s="28" t="s">
        <v>38</v>
      </c>
      <c r="V138" s="127">
        <v>0.12221</v>
      </c>
      <c r="W138" s="127">
        <f>$V$138*$K$138</f>
        <v>8.06586</v>
      </c>
      <c r="X138" s="127">
        <v>5E-05</v>
      </c>
      <c r="Y138" s="127">
        <f>$X$138*$K$138</f>
        <v>0.0033</v>
      </c>
      <c r="Z138" s="127">
        <v>0</v>
      </c>
      <c r="AA138" s="128">
        <f>$Z$138*$K$138</f>
        <v>0</v>
      </c>
      <c r="AR138" s="9" t="s">
        <v>152</v>
      </c>
      <c r="AT138" s="9" t="s">
        <v>148</v>
      </c>
      <c r="AU138" s="9" t="s">
        <v>129</v>
      </c>
      <c r="AY138" s="9" t="s">
        <v>147</v>
      </c>
      <c r="BE138" s="101">
        <f>IF($U$138="základná",$N$138,0)</f>
        <v>0</v>
      </c>
      <c r="BF138" s="101">
        <f>IF($U$138="znížená",$N$138,0)</f>
        <v>0</v>
      </c>
      <c r="BG138" s="101">
        <f>IF($U$138="zákl. prenesená",$N$138,0)</f>
        <v>0</v>
      </c>
      <c r="BH138" s="101">
        <f>IF($U$138="zníž. prenesená",$N$138,0)</f>
        <v>0</v>
      </c>
      <c r="BI138" s="101">
        <f>IF($U$138="nulová",$N$138,0)</f>
        <v>0</v>
      </c>
      <c r="BJ138" s="9" t="s">
        <v>129</v>
      </c>
      <c r="BK138" s="101">
        <f>ROUND($L$138*$K$138,2)</f>
        <v>0</v>
      </c>
      <c r="BL138" s="9" t="s">
        <v>152</v>
      </c>
      <c r="BM138" s="9" t="s">
        <v>514</v>
      </c>
    </row>
    <row r="139" spans="2:65" s="9" customFormat="1" ht="27" customHeight="1">
      <c r="B139" s="22"/>
      <c r="C139" s="122" t="s">
        <v>175</v>
      </c>
      <c r="D139" s="122" t="s">
        <v>148</v>
      </c>
      <c r="E139" s="123" t="s">
        <v>515</v>
      </c>
      <c r="F139" s="158" t="s">
        <v>516</v>
      </c>
      <c r="G139" s="158"/>
      <c r="H139" s="158"/>
      <c r="I139" s="158"/>
      <c r="J139" s="124" t="s">
        <v>151</v>
      </c>
      <c r="K139" s="125">
        <v>36</v>
      </c>
      <c r="L139" s="159"/>
      <c r="M139" s="159"/>
      <c r="N139" s="159">
        <f>ROUND($L$139*$K$139,2)</f>
        <v>0</v>
      </c>
      <c r="O139" s="159"/>
      <c r="P139" s="159"/>
      <c r="Q139" s="159"/>
      <c r="R139" s="23"/>
      <c r="T139" s="126"/>
      <c r="U139" s="28" t="s">
        <v>38</v>
      </c>
      <c r="V139" s="127">
        <v>0.634</v>
      </c>
      <c r="W139" s="127">
        <f>$V$139*$K$139</f>
        <v>22.824</v>
      </c>
      <c r="X139" s="127">
        <v>0</v>
      </c>
      <c r="Y139" s="127">
        <f>$X$139*$K$139</f>
        <v>0</v>
      </c>
      <c r="Z139" s="127">
        <v>0.061</v>
      </c>
      <c r="AA139" s="128">
        <f>$Z$139*$K$139</f>
        <v>2.1959999999999997</v>
      </c>
      <c r="AR139" s="9" t="s">
        <v>152</v>
      </c>
      <c r="AT139" s="9" t="s">
        <v>148</v>
      </c>
      <c r="AU139" s="9" t="s">
        <v>129</v>
      </c>
      <c r="AY139" s="9" t="s">
        <v>147</v>
      </c>
      <c r="BE139" s="101">
        <f>IF($U$139="základná",$N$139,0)</f>
        <v>0</v>
      </c>
      <c r="BF139" s="101">
        <f>IF($U$139="znížená",$N$139,0)</f>
        <v>0</v>
      </c>
      <c r="BG139" s="101">
        <f>IF($U$139="zákl. prenesená",$N$139,0)</f>
        <v>0</v>
      </c>
      <c r="BH139" s="101">
        <f>IF($U$139="zníž. prenesená",$N$139,0)</f>
        <v>0</v>
      </c>
      <c r="BI139" s="101">
        <f>IF($U$139="nulová",$N$139,0)</f>
        <v>0</v>
      </c>
      <c r="BJ139" s="9" t="s">
        <v>129</v>
      </c>
      <c r="BK139" s="101">
        <f>ROUND($L$139*$K$139,2)</f>
        <v>0</v>
      </c>
      <c r="BL139" s="9" t="s">
        <v>152</v>
      </c>
      <c r="BM139" s="9" t="s">
        <v>517</v>
      </c>
    </row>
    <row r="140" spans="2:65" s="9" customFormat="1" ht="27" customHeight="1">
      <c r="B140" s="22"/>
      <c r="C140" s="122" t="s">
        <v>180</v>
      </c>
      <c r="D140" s="122" t="s">
        <v>148</v>
      </c>
      <c r="E140" s="123" t="s">
        <v>176</v>
      </c>
      <c r="F140" s="158" t="s">
        <v>177</v>
      </c>
      <c r="G140" s="158"/>
      <c r="H140" s="158"/>
      <c r="I140" s="158"/>
      <c r="J140" s="124" t="s">
        <v>178</v>
      </c>
      <c r="K140" s="125">
        <v>2.661</v>
      </c>
      <c r="L140" s="159"/>
      <c r="M140" s="159"/>
      <c r="N140" s="159">
        <f>ROUND($L$140*$K$140,2)</f>
        <v>0</v>
      </c>
      <c r="O140" s="159"/>
      <c r="P140" s="159"/>
      <c r="Q140" s="159"/>
      <c r="R140" s="23"/>
      <c r="T140" s="126"/>
      <c r="U140" s="28" t="s">
        <v>38</v>
      </c>
      <c r="V140" s="127">
        <v>0.598</v>
      </c>
      <c r="W140" s="127">
        <f>$V$140*$K$140</f>
        <v>1.591278</v>
      </c>
      <c r="X140" s="127">
        <v>0</v>
      </c>
      <c r="Y140" s="127">
        <f>$X$140*$K$140</f>
        <v>0</v>
      </c>
      <c r="Z140" s="127">
        <v>0</v>
      </c>
      <c r="AA140" s="128">
        <f>$Z$140*$K$140</f>
        <v>0</v>
      </c>
      <c r="AR140" s="9" t="s">
        <v>152</v>
      </c>
      <c r="AT140" s="9" t="s">
        <v>148</v>
      </c>
      <c r="AU140" s="9" t="s">
        <v>129</v>
      </c>
      <c r="AY140" s="9" t="s">
        <v>147</v>
      </c>
      <c r="BE140" s="101">
        <f>IF($U$140="základná",$N$140,0)</f>
        <v>0</v>
      </c>
      <c r="BF140" s="101">
        <f>IF($U$140="znížená",$N$140,0)</f>
        <v>0</v>
      </c>
      <c r="BG140" s="101">
        <f>IF($U$140="zákl. prenesená",$N$140,0)</f>
        <v>0</v>
      </c>
      <c r="BH140" s="101">
        <f>IF($U$140="zníž. prenesená",$N$140,0)</f>
        <v>0</v>
      </c>
      <c r="BI140" s="101">
        <f>IF($U$140="nulová",$N$140,0)</f>
        <v>0</v>
      </c>
      <c r="BJ140" s="9" t="s">
        <v>129</v>
      </c>
      <c r="BK140" s="101">
        <f>ROUND($L$140*$K$140,2)</f>
        <v>0</v>
      </c>
      <c r="BL140" s="9" t="s">
        <v>152</v>
      </c>
      <c r="BM140" s="9" t="s">
        <v>518</v>
      </c>
    </row>
    <row r="141" spans="2:65" s="9" customFormat="1" ht="27" customHeight="1">
      <c r="B141" s="22"/>
      <c r="C141" s="122" t="s">
        <v>184</v>
      </c>
      <c r="D141" s="122" t="s">
        <v>148</v>
      </c>
      <c r="E141" s="123" t="s">
        <v>181</v>
      </c>
      <c r="F141" s="158" t="s">
        <v>182</v>
      </c>
      <c r="G141" s="158"/>
      <c r="H141" s="158"/>
      <c r="I141" s="158"/>
      <c r="J141" s="124" t="s">
        <v>178</v>
      </c>
      <c r="K141" s="125">
        <v>21.288</v>
      </c>
      <c r="L141" s="159"/>
      <c r="M141" s="159"/>
      <c r="N141" s="159">
        <f>ROUND($L$141*$K$141,2)</f>
        <v>0</v>
      </c>
      <c r="O141" s="159"/>
      <c r="P141" s="159"/>
      <c r="Q141" s="159"/>
      <c r="R141" s="23"/>
      <c r="T141" s="126"/>
      <c r="U141" s="28" t="s">
        <v>38</v>
      </c>
      <c r="V141" s="127">
        <v>0.007</v>
      </c>
      <c r="W141" s="127">
        <f>$V$141*$K$141</f>
        <v>0.149016</v>
      </c>
      <c r="X141" s="127">
        <v>0</v>
      </c>
      <c r="Y141" s="127">
        <f>$X$141*$K$141</f>
        <v>0</v>
      </c>
      <c r="Z141" s="127">
        <v>0</v>
      </c>
      <c r="AA141" s="128">
        <f>$Z$141*$K$141</f>
        <v>0</v>
      </c>
      <c r="AR141" s="9" t="s">
        <v>152</v>
      </c>
      <c r="AT141" s="9" t="s">
        <v>148</v>
      </c>
      <c r="AU141" s="9" t="s">
        <v>129</v>
      </c>
      <c r="AY141" s="9" t="s">
        <v>147</v>
      </c>
      <c r="BE141" s="101">
        <f>IF($U$141="základná",$N$141,0)</f>
        <v>0</v>
      </c>
      <c r="BF141" s="101">
        <f>IF($U$141="znížená",$N$141,0)</f>
        <v>0</v>
      </c>
      <c r="BG141" s="101">
        <f>IF($U$141="zákl. prenesená",$N$141,0)</f>
        <v>0</v>
      </c>
      <c r="BH141" s="101">
        <f>IF($U$141="zníž. prenesená",$N$141,0)</f>
        <v>0</v>
      </c>
      <c r="BI141" s="101">
        <f>IF($U$141="nulová",$N$141,0)</f>
        <v>0</v>
      </c>
      <c r="BJ141" s="9" t="s">
        <v>129</v>
      </c>
      <c r="BK141" s="101">
        <f>ROUND($L$141*$K$141,2)</f>
        <v>0</v>
      </c>
      <c r="BL141" s="9" t="s">
        <v>152</v>
      </c>
      <c r="BM141" s="9" t="s">
        <v>519</v>
      </c>
    </row>
    <row r="142" spans="2:65" s="9" customFormat="1" ht="27" customHeight="1">
      <c r="B142" s="22"/>
      <c r="C142" s="122" t="s">
        <v>188</v>
      </c>
      <c r="D142" s="122" t="s">
        <v>148</v>
      </c>
      <c r="E142" s="123" t="s">
        <v>185</v>
      </c>
      <c r="F142" s="158" t="s">
        <v>186</v>
      </c>
      <c r="G142" s="158"/>
      <c r="H142" s="158"/>
      <c r="I142" s="158"/>
      <c r="J142" s="124" t="s">
        <v>178</v>
      </c>
      <c r="K142" s="125">
        <v>2.661</v>
      </c>
      <c r="L142" s="159"/>
      <c r="M142" s="159"/>
      <c r="N142" s="159">
        <f>ROUND($L$142*$K$142,2)</f>
        <v>0</v>
      </c>
      <c r="O142" s="159"/>
      <c r="P142" s="159"/>
      <c r="Q142" s="159"/>
      <c r="R142" s="23"/>
      <c r="T142" s="126"/>
      <c r="U142" s="28" t="s">
        <v>38</v>
      </c>
      <c r="V142" s="127">
        <v>0.89</v>
      </c>
      <c r="W142" s="127">
        <f>$V$142*$K$142</f>
        <v>2.36829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9" t="s">
        <v>152</v>
      </c>
      <c r="AT142" s="9" t="s">
        <v>148</v>
      </c>
      <c r="AU142" s="9" t="s">
        <v>129</v>
      </c>
      <c r="AY142" s="9" t="s">
        <v>147</v>
      </c>
      <c r="BE142" s="101">
        <f>IF($U$142="základná",$N$142,0)</f>
        <v>0</v>
      </c>
      <c r="BF142" s="101">
        <f>IF($U$142="znížená",$N$142,0)</f>
        <v>0</v>
      </c>
      <c r="BG142" s="101">
        <f>IF($U$142="zákl. prenesená",$N$142,0)</f>
        <v>0</v>
      </c>
      <c r="BH142" s="101">
        <f>IF($U$142="zníž. prenesená",$N$142,0)</f>
        <v>0</v>
      </c>
      <c r="BI142" s="101">
        <f>IF($U$142="nulová",$N$142,0)</f>
        <v>0</v>
      </c>
      <c r="BJ142" s="9" t="s">
        <v>129</v>
      </c>
      <c r="BK142" s="101">
        <f>ROUND($L$142*$K$142,2)</f>
        <v>0</v>
      </c>
      <c r="BL142" s="9" t="s">
        <v>152</v>
      </c>
      <c r="BM142" s="9" t="s">
        <v>520</v>
      </c>
    </row>
    <row r="143" spans="2:65" s="9" customFormat="1" ht="27" customHeight="1">
      <c r="B143" s="22"/>
      <c r="C143" s="122" t="s">
        <v>192</v>
      </c>
      <c r="D143" s="122" t="s">
        <v>148</v>
      </c>
      <c r="E143" s="123" t="s">
        <v>189</v>
      </c>
      <c r="F143" s="158" t="s">
        <v>190</v>
      </c>
      <c r="G143" s="158"/>
      <c r="H143" s="158"/>
      <c r="I143" s="158"/>
      <c r="J143" s="124" t="s">
        <v>178</v>
      </c>
      <c r="K143" s="125">
        <v>21.288</v>
      </c>
      <c r="L143" s="159"/>
      <c r="M143" s="159"/>
      <c r="N143" s="159">
        <f>ROUND($L$143*$K$143,2)</f>
        <v>0</v>
      </c>
      <c r="O143" s="159"/>
      <c r="P143" s="159"/>
      <c r="Q143" s="159"/>
      <c r="R143" s="23"/>
      <c r="T143" s="126"/>
      <c r="U143" s="28" t="s">
        <v>38</v>
      </c>
      <c r="V143" s="127">
        <v>0.1</v>
      </c>
      <c r="W143" s="127">
        <f>$V$143*$K$143</f>
        <v>2.1288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9" t="s">
        <v>152</v>
      </c>
      <c r="AT143" s="9" t="s">
        <v>148</v>
      </c>
      <c r="AU143" s="9" t="s">
        <v>129</v>
      </c>
      <c r="AY143" s="9" t="s">
        <v>147</v>
      </c>
      <c r="BE143" s="101">
        <f>IF($U$143="základná",$N$143,0)</f>
        <v>0</v>
      </c>
      <c r="BF143" s="101">
        <f>IF($U$143="znížená",$N$143,0)</f>
        <v>0</v>
      </c>
      <c r="BG143" s="101">
        <f>IF($U$143="zákl. prenesená",$N$143,0)</f>
        <v>0</v>
      </c>
      <c r="BH143" s="101">
        <f>IF($U$143="zníž. prenesená",$N$143,0)</f>
        <v>0</v>
      </c>
      <c r="BI143" s="101">
        <f>IF($U$143="nulová",$N$143,0)</f>
        <v>0</v>
      </c>
      <c r="BJ143" s="9" t="s">
        <v>129</v>
      </c>
      <c r="BK143" s="101">
        <f>ROUND($L$143*$K$143,2)</f>
        <v>0</v>
      </c>
      <c r="BL143" s="9" t="s">
        <v>152</v>
      </c>
      <c r="BM143" s="9" t="s">
        <v>521</v>
      </c>
    </row>
    <row r="144" spans="2:65" s="9" customFormat="1" ht="27" customHeight="1">
      <c r="B144" s="22"/>
      <c r="C144" s="122" t="s">
        <v>196</v>
      </c>
      <c r="D144" s="122" t="s">
        <v>148</v>
      </c>
      <c r="E144" s="123" t="s">
        <v>193</v>
      </c>
      <c r="F144" s="158" t="s">
        <v>194</v>
      </c>
      <c r="G144" s="158"/>
      <c r="H144" s="158"/>
      <c r="I144" s="158"/>
      <c r="J144" s="124" t="s">
        <v>178</v>
      </c>
      <c r="K144" s="125">
        <v>2.661</v>
      </c>
      <c r="L144" s="159"/>
      <c r="M144" s="159"/>
      <c r="N144" s="159">
        <f>ROUND($L$144*$K$144,2)</f>
        <v>0</v>
      </c>
      <c r="O144" s="159"/>
      <c r="P144" s="159"/>
      <c r="Q144" s="159"/>
      <c r="R144" s="23"/>
      <c r="T144" s="126"/>
      <c r="U144" s="28" t="s">
        <v>38</v>
      </c>
      <c r="V144" s="127">
        <v>0</v>
      </c>
      <c r="W144" s="127">
        <f>$V$144*$K$144</f>
        <v>0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9" t="s">
        <v>152</v>
      </c>
      <c r="AT144" s="9" t="s">
        <v>148</v>
      </c>
      <c r="AU144" s="9" t="s">
        <v>129</v>
      </c>
      <c r="AY144" s="9" t="s">
        <v>147</v>
      </c>
      <c r="BE144" s="101">
        <f>IF($U$144="základná",$N$144,0)</f>
        <v>0</v>
      </c>
      <c r="BF144" s="101">
        <f>IF($U$144="znížená",$N$144,0)</f>
        <v>0</v>
      </c>
      <c r="BG144" s="101">
        <f>IF($U$144="zákl. prenesená",$N$144,0)</f>
        <v>0</v>
      </c>
      <c r="BH144" s="101">
        <f>IF($U$144="zníž. prenesená",$N$144,0)</f>
        <v>0</v>
      </c>
      <c r="BI144" s="101">
        <f>IF($U$144="nulová",$N$144,0)</f>
        <v>0</v>
      </c>
      <c r="BJ144" s="9" t="s">
        <v>129</v>
      </c>
      <c r="BK144" s="101">
        <f>ROUND($L$144*$K$144,2)</f>
        <v>0</v>
      </c>
      <c r="BL144" s="9" t="s">
        <v>152</v>
      </c>
      <c r="BM144" s="9" t="s">
        <v>522</v>
      </c>
    </row>
    <row r="145" spans="2:65" s="9" customFormat="1" ht="39" customHeight="1">
      <c r="B145" s="22"/>
      <c r="C145" s="122" t="s">
        <v>200</v>
      </c>
      <c r="D145" s="122" t="s">
        <v>148</v>
      </c>
      <c r="E145" s="123" t="s">
        <v>375</v>
      </c>
      <c r="F145" s="158" t="s">
        <v>376</v>
      </c>
      <c r="G145" s="158"/>
      <c r="H145" s="158"/>
      <c r="I145" s="158"/>
      <c r="J145" s="124" t="s">
        <v>338</v>
      </c>
      <c r="K145" s="125">
        <v>2</v>
      </c>
      <c r="L145" s="159"/>
      <c r="M145" s="159"/>
      <c r="N145" s="159">
        <f>ROUND($L$145*$K$145,2)</f>
        <v>0</v>
      </c>
      <c r="O145" s="159"/>
      <c r="P145" s="159"/>
      <c r="Q145" s="159"/>
      <c r="R145" s="23"/>
      <c r="T145" s="126"/>
      <c r="U145" s="28" t="s">
        <v>38</v>
      </c>
      <c r="V145" s="127">
        <v>1.06</v>
      </c>
      <c r="W145" s="127">
        <f>$V$145*$K$145</f>
        <v>2.12</v>
      </c>
      <c r="X145" s="127">
        <v>0</v>
      </c>
      <c r="Y145" s="127">
        <f>$X$145*$K$145</f>
        <v>0</v>
      </c>
      <c r="Z145" s="127">
        <v>0</v>
      </c>
      <c r="AA145" s="128">
        <f>$Z$145*$K$145</f>
        <v>0</v>
      </c>
      <c r="AR145" s="9" t="s">
        <v>152</v>
      </c>
      <c r="AT145" s="9" t="s">
        <v>148</v>
      </c>
      <c r="AU145" s="9" t="s">
        <v>129</v>
      </c>
      <c r="AY145" s="9" t="s">
        <v>147</v>
      </c>
      <c r="BE145" s="101">
        <f>IF($U$145="základná",$N$145,0)</f>
        <v>0</v>
      </c>
      <c r="BF145" s="101">
        <f>IF($U$145="znížená",$N$145,0)</f>
        <v>0</v>
      </c>
      <c r="BG145" s="101">
        <f>IF($U$145="zákl. prenesená",$N$145,0)</f>
        <v>0</v>
      </c>
      <c r="BH145" s="101">
        <f>IF($U$145="zníž. prenesená",$N$145,0)</f>
        <v>0</v>
      </c>
      <c r="BI145" s="101">
        <f>IF($U$145="nulová",$N$145,0)</f>
        <v>0</v>
      </c>
      <c r="BJ145" s="9" t="s">
        <v>129</v>
      </c>
      <c r="BK145" s="101">
        <f>ROUND($L$145*$K$145,2)</f>
        <v>0</v>
      </c>
      <c r="BL145" s="9" t="s">
        <v>152</v>
      </c>
      <c r="BM145" s="9" t="s">
        <v>523</v>
      </c>
    </row>
    <row r="146" spans="2:63" s="112" customFormat="1" ht="30.75" customHeight="1">
      <c r="B146" s="113"/>
      <c r="D146" s="121" t="s">
        <v>120</v>
      </c>
      <c r="E146" s="121"/>
      <c r="F146" s="121"/>
      <c r="G146" s="121"/>
      <c r="H146" s="121"/>
      <c r="I146" s="121"/>
      <c r="J146" s="121"/>
      <c r="K146" s="121"/>
      <c r="L146" s="121"/>
      <c r="M146" s="121"/>
      <c r="N146" s="160">
        <f>$BK$146</f>
        <v>0</v>
      </c>
      <c r="O146" s="160"/>
      <c r="P146" s="160"/>
      <c r="Q146" s="160"/>
      <c r="R146" s="115"/>
      <c r="T146" s="116"/>
      <c r="W146" s="117">
        <f>$W$147</f>
        <v>19.359180000000002</v>
      </c>
      <c r="Y146" s="117">
        <f>$Y$147</f>
        <v>0</v>
      </c>
      <c r="AA146" s="118">
        <f>$AA$147</f>
        <v>0</v>
      </c>
      <c r="AR146" s="119" t="s">
        <v>76</v>
      </c>
      <c r="AT146" s="119" t="s">
        <v>70</v>
      </c>
      <c r="AU146" s="119" t="s">
        <v>76</v>
      </c>
      <c r="AY146" s="119" t="s">
        <v>147</v>
      </c>
      <c r="BK146" s="120">
        <f>$BK$147</f>
        <v>0</v>
      </c>
    </row>
    <row r="147" spans="2:65" s="9" customFormat="1" ht="27" customHeight="1">
      <c r="B147" s="22"/>
      <c r="C147" s="122" t="s">
        <v>206</v>
      </c>
      <c r="D147" s="122" t="s">
        <v>148</v>
      </c>
      <c r="E147" s="123" t="s">
        <v>377</v>
      </c>
      <c r="F147" s="158" t="s">
        <v>378</v>
      </c>
      <c r="G147" s="158"/>
      <c r="H147" s="158"/>
      <c r="I147" s="158"/>
      <c r="J147" s="124" t="s">
        <v>178</v>
      </c>
      <c r="K147" s="125">
        <v>7.86</v>
      </c>
      <c r="L147" s="159"/>
      <c r="M147" s="159"/>
      <c r="N147" s="159">
        <f>ROUND($L$147*$K$147,2)</f>
        <v>0</v>
      </c>
      <c r="O147" s="159"/>
      <c r="P147" s="159"/>
      <c r="Q147" s="159"/>
      <c r="R147" s="23"/>
      <c r="T147" s="126"/>
      <c r="U147" s="28" t="s">
        <v>38</v>
      </c>
      <c r="V147" s="127">
        <v>2.463</v>
      </c>
      <c r="W147" s="127">
        <f>$V$147*$K$147</f>
        <v>19.359180000000002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9" t="s">
        <v>152</v>
      </c>
      <c r="AT147" s="9" t="s">
        <v>148</v>
      </c>
      <c r="AU147" s="9" t="s">
        <v>129</v>
      </c>
      <c r="AY147" s="9" t="s">
        <v>147</v>
      </c>
      <c r="BE147" s="101">
        <f>IF($U$147="základná",$N$147,0)</f>
        <v>0</v>
      </c>
      <c r="BF147" s="101">
        <f>IF($U$147="znížená",$N$147,0)</f>
        <v>0</v>
      </c>
      <c r="BG147" s="101">
        <f>IF($U$147="zákl. prenesená",$N$147,0)</f>
        <v>0</v>
      </c>
      <c r="BH147" s="101">
        <f>IF($U$147="zníž. prenesená",$N$147,0)</f>
        <v>0</v>
      </c>
      <c r="BI147" s="101">
        <f>IF($U$147="nulová",$N$147,0)</f>
        <v>0</v>
      </c>
      <c r="BJ147" s="9" t="s">
        <v>129</v>
      </c>
      <c r="BK147" s="101">
        <f>ROUND($L$147*$K$147,2)</f>
        <v>0</v>
      </c>
      <c r="BL147" s="9" t="s">
        <v>152</v>
      </c>
      <c r="BM147" s="9" t="s">
        <v>524</v>
      </c>
    </row>
    <row r="148" spans="2:63" s="112" customFormat="1" ht="37.5" customHeight="1">
      <c r="B148" s="113"/>
      <c r="D148" s="114" t="s">
        <v>121</v>
      </c>
      <c r="E148" s="114"/>
      <c r="F148" s="114"/>
      <c r="G148" s="114"/>
      <c r="H148" s="114"/>
      <c r="I148" s="114"/>
      <c r="J148" s="114"/>
      <c r="K148" s="114"/>
      <c r="L148" s="114"/>
      <c r="M148" s="114"/>
      <c r="N148" s="163">
        <f>$BK$148</f>
        <v>0</v>
      </c>
      <c r="O148" s="163"/>
      <c r="P148" s="163"/>
      <c r="Q148" s="163"/>
      <c r="R148" s="115"/>
      <c r="T148" s="116"/>
      <c r="W148" s="117">
        <f>$W$149+$W$172+$W$176+$W$183+$W$194</f>
        <v>152.08524699999998</v>
      </c>
      <c r="Y148" s="117">
        <f>$Y$149+$Y$172+$Y$176+$Y$183+$Y$194</f>
        <v>1.7337342</v>
      </c>
      <c r="AA148" s="118">
        <f>$AA$149+$AA$172+$AA$176+$AA$183+$AA$194</f>
        <v>0.46452590000000005</v>
      </c>
      <c r="AR148" s="119" t="s">
        <v>129</v>
      </c>
      <c r="AT148" s="119" t="s">
        <v>70</v>
      </c>
      <c r="AU148" s="119" t="s">
        <v>71</v>
      </c>
      <c r="AY148" s="119" t="s">
        <v>147</v>
      </c>
      <c r="BK148" s="120">
        <f>$BK$149+$BK$172+$BK$176+$BK$183+$BK$194</f>
        <v>0</v>
      </c>
    </row>
    <row r="149" spans="2:63" s="112" customFormat="1" ht="21" customHeight="1">
      <c r="B149" s="113"/>
      <c r="D149" s="121" t="s">
        <v>358</v>
      </c>
      <c r="E149" s="121"/>
      <c r="F149" s="121"/>
      <c r="G149" s="121"/>
      <c r="H149" s="121"/>
      <c r="I149" s="121"/>
      <c r="J149" s="121"/>
      <c r="K149" s="121"/>
      <c r="L149" s="121"/>
      <c r="M149" s="121"/>
      <c r="N149" s="160">
        <f>$BK$149</f>
        <v>0</v>
      </c>
      <c r="O149" s="160"/>
      <c r="P149" s="160"/>
      <c r="Q149" s="160"/>
      <c r="R149" s="115"/>
      <c r="T149" s="116"/>
      <c r="W149" s="117">
        <f>SUM($W$150:$W$171)</f>
        <v>91.017761</v>
      </c>
      <c r="Y149" s="117">
        <f>SUM($Y$150:$Y$171)</f>
        <v>0.7964343</v>
      </c>
      <c r="AA149" s="118">
        <f>SUM($AA$150:$AA$171)</f>
        <v>0.264</v>
      </c>
      <c r="AR149" s="119" t="s">
        <v>129</v>
      </c>
      <c r="AT149" s="119" t="s">
        <v>70</v>
      </c>
      <c r="AU149" s="119" t="s">
        <v>76</v>
      </c>
      <c r="AY149" s="119" t="s">
        <v>147</v>
      </c>
      <c r="BK149" s="120">
        <f>SUM($BK$150:$BK$171)</f>
        <v>0</v>
      </c>
    </row>
    <row r="150" spans="2:65" s="9" customFormat="1" ht="39" customHeight="1">
      <c r="B150" s="22"/>
      <c r="C150" s="122" t="s">
        <v>204</v>
      </c>
      <c r="D150" s="122" t="s">
        <v>148</v>
      </c>
      <c r="E150" s="123" t="s">
        <v>379</v>
      </c>
      <c r="F150" s="158" t="s">
        <v>380</v>
      </c>
      <c r="G150" s="158"/>
      <c r="H150" s="158"/>
      <c r="I150" s="158"/>
      <c r="J150" s="124" t="s">
        <v>151</v>
      </c>
      <c r="K150" s="125">
        <v>132</v>
      </c>
      <c r="L150" s="159"/>
      <c r="M150" s="159"/>
      <c r="N150" s="159">
        <f>ROUND($L$150*$K$150,2)</f>
        <v>0</v>
      </c>
      <c r="O150" s="159"/>
      <c r="P150" s="159"/>
      <c r="Q150" s="159"/>
      <c r="R150" s="23"/>
      <c r="T150" s="126"/>
      <c r="U150" s="28" t="s">
        <v>38</v>
      </c>
      <c r="V150" s="127">
        <v>0.032</v>
      </c>
      <c r="W150" s="127">
        <f>$V$150*$K$150</f>
        <v>4.224</v>
      </c>
      <c r="X150" s="127">
        <v>0</v>
      </c>
      <c r="Y150" s="127">
        <f>$X$150*$K$150</f>
        <v>0</v>
      </c>
      <c r="Z150" s="127">
        <v>0.002</v>
      </c>
      <c r="AA150" s="128">
        <f>$Z$150*$K$150</f>
        <v>0.264</v>
      </c>
      <c r="AR150" s="9" t="s">
        <v>204</v>
      </c>
      <c r="AT150" s="9" t="s">
        <v>148</v>
      </c>
      <c r="AU150" s="9" t="s">
        <v>129</v>
      </c>
      <c r="AY150" s="9" t="s">
        <v>147</v>
      </c>
      <c r="BE150" s="101">
        <f>IF($U$150="základná",$N$150,0)</f>
        <v>0</v>
      </c>
      <c r="BF150" s="101">
        <f>IF($U$150="znížená",$N$150,0)</f>
        <v>0</v>
      </c>
      <c r="BG150" s="101">
        <f>IF($U$150="zákl. prenesená",$N$150,0)</f>
        <v>0</v>
      </c>
      <c r="BH150" s="101">
        <f>IF($U$150="zníž. prenesená",$N$150,0)</f>
        <v>0</v>
      </c>
      <c r="BI150" s="101">
        <f>IF($U$150="nulová",$N$150,0)</f>
        <v>0</v>
      </c>
      <c r="BJ150" s="9" t="s">
        <v>129</v>
      </c>
      <c r="BK150" s="101">
        <f>ROUND($L$150*$K$150,2)</f>
        <v>0</v>
      </c>
      <c r="BL150" s="9" t="s">
        <v>204</v>
      </c>
      <c r="BM150" s="9" t="s">
        <v>525</v>
      </c>
    </row>
    <row r="151" spans="2:65" s="9" customFormat="1" ht="39" customHeight="1">
      <c r="B151" s="22"/>
      <c r="C151" s="122" t="s">
        <v>214</v>
      </c>
      <c r="D151" s="122" t="s">
        <v>148</v>
      </c>
      <c r="E151" s="123" t="s">
        <v>381</v>
      </c>
      <c r="F151" s="158" t="s">
        <v>382</v>
      </c>
      <c r="G151" s="158"/>
      <c r="H151" s="158"/>
      <c r="I151" s="158"/>
      <c r="J151" s="124" t="s">
        <v>151</v>
      </c>
      <c r="K151" s="125">
        <v>132</v>
      </c>
      <c r="L151" s="159"/>
      <c r="M151" s="159"/>
      <c r="N151" s="159">
        <f>ROUND($L$151*$K$151,2)</f>
        <v>0</v>
      </c>
      <c r="O151" s="159"/>
      <c r="P151" s="159"/>
      <c r="Q151" s="159"/>
      <c r="R151" s="23"/>
      <c r="T151" s="126"/>
      <c r="U151" s="28" t="s">
        <v>38</v>
      </c>
      <c r="V151" s="127">
        <v>0.244</v>
      </c>
      <c r="W151" s="127">
        <f>$V$151*$K$151</f>
        <v>32.208</v>
      </c>
      <c r="X151" s="127">
        <v>0</v>
      </c>
      <c r="Y151" s="127">
        <f>$X$151*$K$151</f>
        <v>0</v>
      </c>
      <c r="Z151" s="127">
        <v>0</v>
      </c>
      <c r="AA151" s="128">
        <f>$Z$151*$K$151</f>
        <v>0</v>
      </c>
      <c r="AR151" s="9" t="s">
        <v>204</v>
      </c>
      <c r="AT151" s="9" t="s">
        <v>148</v>
      </c>
      <c r="AU151" s="9" t="s">
        <v>129</v>
      </c>
      <c r="AY151" s="9" t="s">
        <v>147</v>
      </c>
      <c r="BE151" s="101">
        <f>IF($U$151="základná",$N$151,0)</f>
        <v>0</v>
      </c>
      <c r="BF151" s="101">
        <f>IF($U$151="znížená",$N$151,0)</f>
        <v>0</v>
      </c>
      <c r="BG151" s="101">
        <f>IF($U$151="zákl. prenesená",$N$151,0)</f>
        <v>0</v>
      </c>
      <c r="BH151" s="101">
        <f>IF($U$151="zníž. prenesená",$N$151,0)</f>
        <v>0</v>
      </c>
      <c r="BI151" s="101">
        <f>IF($U$151="nulová",$N$151,0)</f>
        <v>0</v>
      </c>
      <c r="BJ151" s="9" t="s">
        <v>129</v>
      </c>
      <c r="BK151" s="101">
        <f>ROUND($L$151*$K$151,2)</f>
        <v>0</v>
      </c>
      <c r="BL151" s="9" t="s">
        <v>204</v>
      </c>
      <c r="BM151" s="9" t="s">
        <v>526</v>
      </c>
    </row>
    <row r="152" spans="2:65" s="9" customFormat="1" ht="27" customHeight="1">
      <c r="B152" s="22"/>
      <c r="C152" s="129" t="s">
        <v>260</v>
      </c>
      <c r="D152" s="129" t="s">
        <v>219</v>
      </c>
      <c r="E152" s="130" t="s">
        <v>383</v>
      </c>
      <c r="F152" s="161" t="s">
        <v>384</v>
      </c>
      <c r="G152" s="161"/>
      <c r="H152" s="161"/>
      <c r="I152" s="161"/>
      <c r="J152" s="131" t="s">
        <v>151</v>
      </c>
      <c r="K152" s="132">
        <v>149.16</v>
      </c>
      <c r="L152" s="162"/>
      <c r="M152" s="162"/>
      <c r="N152" s="162">
        <f>ROUND($L$152*$K$152,2)</f>
        <v>0</v>
      </c>
      <c r="O152" s="162"/>
      <c r="P152" s="162"/>
      <c r="Q152" s="162"/>
      <c r="R152" s="23"/>
      <c r="T152" s="126"/>
      <c r="U152" s="28" t="s">
        <v>38</v>
      </c>
      <c r="V152" s="127">
        <v>0</v>
      </c>
      <c r="W152" s="127">
        <f>$V$152*$K$152</f>
        <v>0</v>
      </c>
      <c r="X152" s="127">
        <v>0.0022</v>
      </c>
      <c r="Y152" s="127">
        <f>$X$152*$K$152</f>
        <v>0.328152</v>
      </c>
      <c r="Z152" s="127">
        <v>0</v>
      </c>
      <c r="AA152" s="128">
        <f>$Z$152*$K$152</f>
        <v>0</v>
      </c>
      <c r="AR152" s="9" t="s">
        <v>223</v>
      </c>
      <c r="AT152" s="9" t="s">
        <v>219</v>
      </c>
      <c r="AU152" s="9" t="s">
        <v>129</v>
      </c>
      <c r="AY152" s="9" t="s">
        <v>147</v>
      </c>
      <c r="BE152" s="101">
        <f>IF($U$152="základná",$N$152,0)</f>
        <v>0</v>
      </c>
      <c r="BF152" s="101">
        <f>IF($U$152="znížená",$N$152,0)</f>
        <v>0</v>
      </c>
      <c r="BG152" s="101">
        <f>IF($U$152="zákl. prenesená",$N$152,0)</f>
        <v>0</v>
      </c>
      <c r="BH152" s="101">
        <f>IF($U$152="zníž. prenesená",$N$152,0)</f>
        <v>0</v>
      </c>
      <c r="BI152" s="101">
        <f>IF($U$152="nulová",$N$152,0)</f>
        <v>0</v>
      </c>
      <c r="BJ152" s="9" t="s">
        <v>129</v>
      </c>
      <c r="BK152" s="101">
        <f>ROUND($L$152*$K$152,2)</f>
        <v>0</v>
      </c>
      <c r="BL152" s="9" t="s">
        <v>204</v>
      </c>
      <c r="BM152" s="9" t="s">
        <v>527</v>
      </c>
    </row>
    <row r="153" spans="2:65" s="9" customFormat="1" ht="15.75" customHeight="1">
      <c r="B153" s="22"/>
      <c r="C153" s="129" t="s">
        <v>218</v>
      </c>
      <c r="D153" s="129" t="s">
        <v>219</v>
      </c>
      <c r="E153" s="130" t="s">
        <v>385</v>
      </c>
      <c r="F153" s="161" t="s">
        <v>386</v>
      </c>
      <c r="G153" s="161"/>
      <c r="H153" s="161"/>
      <c r="I153" s="161"/>
      <c r="J153" s="131" t="s">
        <v>291</v>
      </c>
      <c r="K153" s="132">
        <v>528</v>
      </c>
      <c r="L153" s="162"/>
      <c r="M153" s="162"/>
      <c r="N153" s="162">
        <f>ROUND($L$153*$K$153,2)</f>
        <v>0</v>
      </c>
      <c r="O153" s="162"/>
      <c r="P153" s="162"/>
      <c r="Q153" s="162"/>
      <c r="R153" s="23"/>
      <c r="T153" s="126"/>
      <c r="U153" s="28" t="s">
        <v>38</v>
      </c>
      <c r="V153" s="127">
        <v>0</v>
      </c>
      <c r="W153" s="127">
        <f>$V$153*$K$153</f>
        <v>0</v>
      </c>
      <c r="X153" s="127">
        <v>0.0002</v>
      </c>
      <c r="Y153" s="127">
        <f>$X$153*$K$153</f>
        <v>0.1056</v>
      </c>
      <c r="Z153" s="127">
        <v>0</v>
      </c>
      <c r="AA153" s="128">
        <f>$Z$153*$K$153</f>
        <v>0</v>
      </c>
      <c r="AR153" s="9" t="s">
        <v>223</v>
      </c>
      <c r="AT153" s="9" t="s">
        <v>219</v>
      </c>
      <c r="AU153" s="9" t="s">
        <v>129</v>
      </c>
      <c r="AY153" s="9" t="s">
        <v>147</v>
      </c>
      <c r="BE153" s="101">
        <f>IF($U$153="základná",$N$153,0)</f>
        <v>0</v>
      </c>
      <c r="BF153" s="101">
        <f>IF($U$153="znížená",$N$153,0)</f>
        <v>0</v>
      </c>
      <c r="BG153" s="101">
        <f>IF($U$153="zákl. prenesená",$N$153,0)</f>
        <v>0</v>
      </c>
      <c r="BH153" s="101">
        <f>IF($U$153="zníž. prenesená",$N$153,0)</f>
        <v>0</v>
      </c>
      <c r="BI153" s="101">
        <f>IF($U$153="nulová",$N$153,0)</f>
        <v>0</v>
      </c>
      <c r="BJ153" s="9" t="s">
        <v>129</v>
      </c>
      <c r="BK153" s="101">
        <f>ROUND($L$153*$K$153,2)</f>
        <v>0</v>
      </c>
      <c r="BL153" s="9" t="s">
        <v>204</v>
      </c>
      <c r="BM153" s="9" t="s">
        <v>528</v>
      </c>
    </row>
    <row r="154" spans="2:65" s="9" customFormat="1" ht="51" customHeight="1">
      <c r="B154" s="22"/>
      <c r="C154" s="122" t="s">
        <v>9</v>
      </c>
      <c r="D154" s="122" t="s">
        <v>148</v>
      </c>
      <c r="E154" s="123" t="s">
        <v>387</v>
      </c>
      <c r="F154" s="158" t="s">
        <v>388</v>
      </c>
      <c r="G154" s="158"/>
      <c r="H154" s="158"/>
      <c r="I154" s="158"/>
      <c r="J154" s="124" t="s">
        <v>151</v>
      </c>
      <c r="K154" s="125">
        <v>12.74</v>
      </c>
      <c r="L154" s="159"/>
      <c r="M154" s="159"/>
      <c r="N154" s="159">
        <f>ROUND($L$154*$K$154,2)</f>
        <v>0</v>
      </c>
      <c r="O154" s="159"/>
      <c r="P154" s="159"/>
      <c r="Q154" s="159"/>
      <c r="R154" s="23"/>
      <c r="T154" s="126"/>
      <c r="U154" s="28" t="s">
        <v>38</v>
      </c>
      <c r="V154" s="127">
        <v>0.411</v>
      </c>
      <c r="W154" s="127">
        <f>$V$154*$K$154</f>
        <v>5.23614</v>
      </c>
      <c r="X154" s="127">
        <v>0</v>
      </c>
      <c r="Y154" s="127">
        <f>$X$154*$K$154</f>
        <v>0</v>
      </c>
      <c r="Z154" s="127">
        <v>0</v>
      </c>
      <c r="AA154" s="128">
        <f>$Z$154*$K$154</f>
        <v>0</v>
      </c>
      <c r="AR154" s="9" t="s">
        <v>204</v>
      </c>
      <c r="AT154" s="9" t="s">
        <v>148</v>
      </c>
      <c r="AU154" s="9" t="s">
        <v>129</v>
      </c>
      <c r="AY154" s="9" t="s">
        <v>147</v>
      </c>
      <c r="BE154" s="101">
        <f>IF($U$154="základná",$N$154,0)</f>
        <v>0</v>
      </c>
      <c r="BF154" s="101">
        <f>IF($U$154="znížená",$N$154,0)</f>
        <v>0</v>
      </c>
      <c r="BG154" s="101">
        <f>IF($U$154="zákl. prenesená",$N$154,0)</f>
        <v>0</v>
      </c>
      <c r="BH154" s="101">
        <f>IF($U$154="zníž. prenesená",$N$154,0)</f>
        <v>0</v>
      </c>
      <c r="BI154" s="101">
        <f>IF($U$154="nulová",$N$154,0)</f>
        <v>0</v>
      </c>
      <c r="BJ154" s="9" t="s">
        <v>129</v>
      </c>
      <c r="BK154" s="101">
        <f>ROUND($L$154*$K$154,2)</f>
        <v>0</v>
      </c>
      <c r="BL154" s="9" t="s">
        <v>204</v>
      </c>
      <c r="BM154" s="9" t="s">
        <v>529</v>
      </c>
    </row>
    <row r="155" spans="2:65" s="9" customFormat="1" ht="27" customHeight="1">
      <c r="B155" s="22"/>
      <c r="C155" s="129" t="s">
        <v>228</v>
      </c>
      <c r="D155" s="129" t="s">
        <v>219</v>
      </c>
      <c r="E155" s="130" t="s">
        <v>383</v>
      </c>
      <c r="F155" s="161" t="s">
        <v>384</v>
      </c>
      <c r="G155" s="161"/>
      <c r="H155" s="161"/>
      <c r="I155" s="161"/>
      <c r="J155" s="131" t="s">
        <v>151</v>
      </c>
      <c r="K155" s="132">
        <v>14.778</v>
      </c>
      <c r="L155" s="162"/>
      <c r="M155" s="162"/>
      <c r="N155" s="162">
        <f>ROUND($L$155*$K$155,2)</f>
        <v>0</v>
      </c>
      <c r="O155" s="162"/>
      <c r="P155" s="162"/>
      <c r="Q155" s="162"/>
      <c r="R155" s="23"/>
      <c r="T155" s="126"/>
      <c r="U155" s="28" t="s">
        <v>38</v>
      </c>
      <c r="V155" s="127">
        <v>0</v>
      </c>
      <c r="W155" s="127">
        <f>$V$155*$K$155</f>
        <v>0</v>
      </c>
      <c r="X155" s="127">
        <v>0.0022</v>
      </c>
      <c r="Y155" s="127">
        <f>$X$155*$K$155</f>
        <v>0.0325116</v>
      </c>
      <c r="Z155" s="127">
        <v>0</v>
      </c>
      <c r="AA155" s="128">
        <f>$Z$155*$K$155</f>
        <v>0</v>
      </c>
      <c r="AR155" s="9" t="s">
        <v>223</v>
      </c>
      <c r="AT155" s="9" t="s">
        <v>219</v>
      </c>
      <c r="AU155" s="9" t="s">
        <v>129</v>
      </c>
      <c r="AY155" s="9" t="s">
        <v>147</v>
      </c>
      <c r="BE155" s="101">
        <f>IF($U$155="základná",$N$155,0)</f>
        <v>0</v>
      </c>
      <c r="BF155" s="101">
        <f>IF($U$155="znížená",$N$155,0)</f>
        <v>0</v>
      </c>
      <c r="BG155" s="101">
        <f>IF($U$155="zákl. prenesená",$N$155,0)</f>
        <v>0</v>
      </c>
      <c r="BH155" s="101">
        <f>IF($U$155="zníž. prenesená",$N$155,0)</f>
        <v>0</v>
      </c>
      <c r="BI155" s="101">
        <f>IF($U$155="nulová",$N$155,0)</f>
        <v>0</v>
      </c>
      <c r="BJ155" s="9" t="s">
        <v>129</v>
      </c>
      <c r="BK155" s="101">
        <f>ROUND($L$155*$K$155,2)</f>
        <v>0</v>
      </c>
      <c r="BL155" s="9" t="s">
        <v>204</v>
      </c>
      <c r="BM155" s="9" t="s">
        <v>530</v>
      </c>
    </row>
    <row r="156" spans="2:65" s="9" customFormat="1" ht="15.75" customHeight="1">
      <c r="B156" s="22"/>
      <c r="C156" s="129" t="s">
        <v>232</v>
      </c>
      <c r="D156" s="129" t="s">
        <v>219</v>
      </c>
      <c r="E156" s="130" t="s">
        <v>389</v>
      </c>
      <c r="F156" s="161" t="s">
        <v>390</v>
      </c>
      <c r="G156" s="161"/>
      <c r="H156" s="161"/>
      <c r="I156" s="161"/>
      <c r="J156" s="131" t="s">
        <v>291</v>
      </c>
      <c r="K156" s="132">
        <v>50.96</v>
      </c>
      <c r="L156" s="162"/>
      <c r="M156" s="162"/>
      <c r="N156" s="162">
        <f>ROUND($L$156*$K$156,2)</f>
        <v>0</v>
      </c>
      <c r="O156" s="162"/>
      <c r="P156" s="162"/>
      <c r="Q156" s="162"/>
      <c r="R156" s="23"/>
      <c r="T156" s="126"/>
      <c r="U156" s="28" t="s">
        <v>38</v>
      </c>
      <c r="V156" s="127">
        <v>0</v>
      </c>
      <c r="W156" s="127">
        <f>$V$156*$K$156</f>
        <v>0</v>
      </c>
      <c r="X156" s="127">
        <v>0.00015</v>
      </c>
      <c r="Y156" s="127">
        <f>$X$156*$K$156</f>
        <v>0.007644</v>
      </c>
      <c r="Z156" s="127">
        <v>0</v>
      </c>
      <c r="AA156" s="128">
        <f>$Z$156*$K$156</f>
        <v>0</v>
      </c>
      <c r="AR156" s="9" t="s">
        <v>223</v>
      </c>
      <c r="AT156" s="9" t="s">
        <v>219</v>
      </c>
      <c r="AU156" s="9" t="s">
        <v>129</v>
      </c>
      <c r="AY156" s="9" t="s">
        <v>147</v>
      </c>
      <c r="BE156" s="101">
        <f>IF($U$156="základná",$N$156,0)</f>
        <v>0</v>
      </c>
      <c r="BF156" s="101">
        <f>IF($U$156="znížená",$N$156,0)</f>
        <v>0</v>
      </c>
      <c r="BG156" s="101">
        <f>IF($U$156="zákl. prenesená",$N$156,0)</f>
        <v>0</v>
      </c>
      <c r="BH156" s="101">
        <f>IF($U$156="zníž. prenesená",$N$156,0)</f>
        <v>0</v>
      </c>
      <c r="BI156" s="101">
        <f>IF($U$156="nulová",$N$156,0)</f>
        <v>0</v>
      </c>
      <c r="BJ156" s="9" t="s">
        <v>129</v>
      </c>
      <c r="BK156" s="101">
        <f>ROUND($L$156*$K$156,2)</f>
        <v>0</v>
      </c>
      <c r="BL156" s="9" t="s">
        <v>204</v>
      </c>
      <c r="BM156" s="9" t="s">
        <v>531</v>
      </c>
    </row>
    <row r="157" spans="2:65" s="9" customFormat="1" ht="39" customHeight="1">
      <c r="B157" s="22"/>
      <c r="C157" s="122" t="s">
        <v>236</v>
      </c>
      <c r="D157" s="122" t="s">
        <v>148</v>
      </c>
      <c r="E157" s="123" t="s">
        <v>391</v>
      </c>
      <c r="F157" s="158" t="s">
        <v>392</v>
      </c>
      <c r="G157" s="158"/>
      <c r="H157" s="158"/>
      <c r="I157" s="158"/>
      <c r="J157" s="124" t="s">
        <v>203</v>
      </c>
      <c r="K157" s="125">
        <v>18.2</v>
      </c>
      <c r="L157" s="159"/>
      <c r="M157" s="159"/>
      <c r="N157" s="159">
        <f>ROUND($L$157*$K$157,2)</f>
        <v>0</v>
      </c>
      <c r="O157" s="159"/>
      <c r="P157" s="159"/>
      <c r="Q157" s="159"/>
      <c r="R157" s="23"/>
      <c r="T157" s="126"/>
      <c r="U157" s="28" t="s">
        <v>38</v>
      </c>
      <c r="V157" s="127">
        <v>0.3553</v>
      </c>
      <c r="W157" s="127">
        <f>$V$157*$K$157</f>
        <v>6.46646</v>
      </c>
      <c r="X157" s="127">
        <v>3E-05</v>
      </c>
      <c r="Y157" s="127">
        <f>$X$157*$K$157</f>
        <v>0.000546</v>
      </c>
      <c r="Z157" s="127">
        <v>0</v>
      </c>
      <c r="AA157" s="128">
        <f>$Z$157*$K$157</f>
        <v>0</v>
      </c>
      <c r="AR157" s="9" t="s">
        <v>204</v>
      </c>
      <c r="AT157" s="9" t="s">
        <v>148</v>
      </c>
      <c r="AU157" s="9" t="s">
        <v>129</v>
      </c>
      <c r="AY157" s="9" t="s">
        <v>147</v>
      </c>
      <c r="BE157" s="101">
        <f>IF($U$157="základná",$N$157,0)</f>
        <v>0</v>
      </c>
      <c r="BF157" s="101">
        <f>IF($U$157="znížená",$N$157,0)</f>
        <v>0</v>
      </c>
      <c r="BG157" s="101">
        <f>IF($U$157="zákl. prenesená",$N$157,0)</f>
        <v>0</v>
      </c>
      <c r="BH157" s="101">
        <f>IF($U$157="zníž. prenesená",$N$157,0)</f>
        <v>0</v>
      </c>
      <c r="BI157" s="101">
        <f>IF($U$157="nulová",$N$157,0)</f>
        <v>0</v>
      </c>
      <c r="BJ157" s="9" t="s">
        <v>129</v>
      </c>
      <c r="BK157" s="101">
        <f>ROUND($L$157*$K$157,2)</f>
        <v>0</v>
      </c>
      <c r="BL157" s="9" t="s">
        <v>204</v>
      </c>
      <c r="BM157" s="9" t="s">
        <v>532</v>
      </c>
    </row>
    <row r="158" spans="2:65" s="9" customFormat="1" ht="15.75" customHeight="1">
      <c r="B158" s="22"/>
      <c r="C158" s="129" t="s">
        <v>240</v>
      </c>
      <c r="D158" s="129" t="s">
        <v>219</v>
      </c>
      <c r="E158" s="130" t="s">
        <v>393</v>
      </c>
      <c r="F158" s="161" t="s">
        <v>394</v>
      </c>
      <c r="G158" s="161"/>
      <c r="H158" s="161"/>
      <c r="I158" s="161"/>
      <c r="J158" s="131" t="s">
        <v>291</v>
      </c>
      <c r="K158" s="132">
        <v>145.6</v>
      </c>
      <c r="L158" s="162"/>
      <c r="M158" s="162"/>
      <c r="N158" s="162">
        <f>ROUND($L$158*$K$158,2)</f>
        <v>0</v>
      </c>
      <c r="O158" s="162"/>
      <c r="P158" s="162"/>
      <c r="Q158" s="162"/>
      <c r="R158" s="23"/>
      <c r="T158" s="126"/>
      <c r="U158" s="28" t="s">
        <v>38</v>
      </c>
      <c r="V158" s="127">
        <v>0</v>
      </c>
      <c r="W158" s="127">
        <f>$V$158*$K$158</f>
        <v>0</v>
      </c>
      <c r="X158" s="127">
        <v>0.00015</v>
      </c>
      <c r="Y158" s="127">
        <f>$X$158*$K$158</f>
        <v>0.02184</v>
      </c>
      <c r="Z158" s="127">
        <v>0</v>
      </c>
      <c r="AA158" s="128">
        <f>$Z$158*$K$158</f>
        <v>0</v>
      </c>
      <c r="AR158" s="9" t="s">
        <v>223</v>
      </c>
      <c r="AT158" s="9" t="s">
        <v>219</v>
      </c>
      <c r="AU158" s="9" t="s">
        <v>129</v>
      </c>
      <c r="AY158" s="9" t="s">
        <v>147</v>
      </c>
      <c r="BE158" s="101">
        <f>IF($U$158="základná",$N$158,0)</f>
        <v>0</v>
      </c>
      <c r="BF158" s="101">
        <f>IF($U$158="znížená",$N$158,0)</f>
        <v>0</v>
      </c>
      <c r="BG158" s="101">
        <f>IF($U$158="zákl. prenesená",$N$158,0)</f>
        <v>0</v>
      </c>
      <c r="BH158" s="101">
        <f>IF($U$158="zníž. prenesená",$N$158,0)</f>
        <v>0</v>
      </c>
      <c r="BI158" s="101">
        <f>IF($U$158="nulová",$N$158,0)</f>
        <v>0</v>
      </c>
      <c r="BJ158" s="9" t="s">
        <v>129</v>
      </c>
      <c r="BK158" s="101">
        <f>ROUND($L$158*$K$158,2)</f>
        <v>0</v>
      </c>
      <c r="BL158" s="9" t="s">
        <v>204</v>
      </c>
      <c r="BM158" s="9" t="s">
        <v>533</v>
      </c>
    </row>
    <row r="159" spans="2:65" s="9" customFormat="1" ht="39" customHeight="1">
      <c r="B159" s="22"/>
      <c r="C159" s="122" t="s">
        <v>244</v>
      </c>
      <c r="D159" s="122" t="s">
        <v>148</v>
      </c>
      <c r="E159" s="123" t="s">
        <v>395</v>
      </c>
      <c r="F159" s="158" t="s">
        <v>396</v>
      </c>
      <c r="G159" s="158"/>
      <c r="H159" s="158"/>
      <c r="I159" s="158"/>
      <c r="J159" s="124" t="s">
        <v>203</v>
      </c>
      <c r="K159" s="125">
        <v>18.2</v>
      </c>
      <c r="L159" s="159"/>
      <c r="M159" s="159"/>
      <c r="N159" s="159">
        <f>ROUND($L$159*$K$159,2)</f>
        <v>0</v>
      </c>
      <c r="O159" s="159"/>
      <c r="P159" s="159"/>
      <c r="Q159" s="159"/>
      <c r="R159" s="23"/>
      <c r="T159" s="126"/>
      <c r="U159" s="28" t="s">
        <v>38</v>
      </c>
      <c r="V159" s="127">
        <v>0.3553</v>
      </c>
      <c r="W159" s="127">
        <f>$V$159*$K$159</f>
        <v>6.46646</v>
      </c>
      <c r="X159" s="127">
        <v>3E-05</v>
      </c>
      <c r="Y159" s="127">
        <f>$X$159*$K$159</f>
        <v>0.000546</v>
      </c>
      <c r="Z159" s="127">
        <v>0</v>
      </c>
      <c r="AA159" s="128">
        <f>$Z$159*$K$159</f>
        <v>0</v>
      </c>
      <c r="AR159" s="9" t="s">
        <v>204</v>
      </c>
      <c r="AT159" s="9" t="s">
        <v>148</v>
      </c>
      <c r="AU159" s="9" t="s">
        <v>129</v>
      </c>
      <c r="AY159" s="9" t="s">
        <v>147</v>
      </c>
      <c r="BE159" s="101">
        <f>IF($U$159="základná",$N$159,0)</f>
        <v>0</v>
      </c>
      <c r="BF159" s="101">
        <f>IF($U$159="znížená",$N$159,0)</f>
        <v>0</v>
      </c>
      <c r="BG159" s="101">
        <f>IF($U$159="zákl. prenesená",$N$159,0)</f>
        <v>0</v>
      </c>
      <c r="BH159" s="101">
        <f>IF($U$159="zníž. prenesená",$N$159,0)</f>
        <v>0</v>
      </c>
      <c r="BI159" s="101">
        <f>IF($U$159="nulová",$N$159,0)</f>
        <v>0</v>
      </c>
      <c r="BJ159" s="9" t="s">
        <v>129</v>
      </c>
      <c r="BK159" s="101">
        <f>ROUND($L$159*$K$159,2)</f>
        <v>0</v>
      </c>
      <c r="BL159" s="9" t="s">
        <v>204</v>
      </c>
      <c r="BM159" s="9" t="s">
        <v>534</v>
      </c>
    </row>
    <row r="160" spans="2:65" s="9" customFormat="1" ht="15.75" customHeight="1">
      <c r="B160" s="22"/>
      <c r="C160" s="129" t="s">
        <v>248</v>
      </c>
      <c r="D160" s="129" t="s">
        <v>219</v>
      </c>
      <c r="E160" s="130" t="s">
        <v>393</v>
      </c>
      <c r="F160" s="161" t="s">
        <v>394</v>
      </c>
      <c r="G160" s="161"/>
      <c r="H160" s="161"/>
      <c r="I160" s="161"/>
      <c r="J160" s="131" t="s">
        <v>291</v>
      </c>
      <c r="K160" s="132">
        <v>145.6</v>
      </c>
      <c r="L160" s="162"/>
      <c r="M160" s="162"/>
      <c r="N160" s="162">
        <f>ROUND($L$160*$K$160,2)</f>
        <v>0</v>
      </c>
      <c r="O160" s="162"/>
      <c r="P160" s="162"/>
      <c r="Q160" s="162"/>
      <c r="R160" s="23"/>
      <c r="T160" s="126"/>
      <c r="U160" s="28" t="s">
        <v>38</v>
      </c>
      <c r="V160" s="127">
        <v>0</v>
      </c>
      <c r="W160" s="127">
        <f>$V$160*$K$160</f>
        <v>0</v>
      </c>
      <c r="X160" s="127">
        <v>0.00015</v>
      </c>
      <c r="Y160" s="127">
        <f>$X$160*$K$160</f>
        <v>0.02184</v>
      </c>
      <c r="Z160" s="127">
        <v>0</v>
      </c>
      <c r="AA160" s="128">
        <f>$Z$160*$K$160</f>
        <v>0</v>
      </c>
      <c r="AR160" s="9" t="s">
        <v>223</v>
      </c>
      <c r="AT160" s="9" t="s">
        <v>219</v>
      </c>
      <c r="AU160" s="9" t="s">
        <v>129</v>
      </c>
      <c r="AY160" s="9" t="s">
        <v>147</v>
      </c>
      <c r="BE160" s="101">
        <f>IF($U$160="základná",$N$160,0)</f>
        <v>0</v>
      </c>
      <c r="BF160" s="101">
        <f>IF($U$160="znížená",$N$160,0)</f>
        <v>0</v>
      </c>
      <c r="BG160" s="101">
        <f>IF($U$160="zákl. prenesená",$N$160,0)</f>
        <v>0</v>
      </c>
      <c r="BH160" s="101">
        <f>IF($U$160="zníž. prenesená",$N$160,0)</f>
        <v>0</v>
      </c>
      <c r="BI160" s="101">
        <f>IF($U$160="nulová",$N$160,0)</f>
        <v>0</v>
      </c>
      <c r="BJ160" s="9" t="s">
        <v>129</v>
      </c>
      <c r="BK160" s="101">
        <f>ROUND($L$160*$K$160,2)</f>
        <v>0</v>
      </c>
      <c r="BL160" s="9" t="s">
        <v>204</v>
      </c>
      <c r="BM160" s="9" t="s">
        <v>535</v>
      </c>
    </row>
    <row r="161" spans="2:65" s="9" customFormat="1" ht="39" customHeight="1">
      <c r="B161" s="22"/>
      <c r="C161" s="122" t="s">
        <v>252</v>
      </c>
      <c r="D161" s="122" t="s">
        <v>148</v>
      </c>
      <c r="E161" s="123" t="s">
        <v>401</v>
      </c>
      <c r="F161" s="158" t="s">
        <v>402</v>
      </c>
      <c r="G161" s="158"/>
      <c r="H161" s="158"/>
      <c r="I161" s="158"/>
      <c r="J161" s="124" t="s">
        <v>203</v>
      </c>
      <c r="K161" s="125">
        <v>22</v>
      </c>
      <c r="L161" s="159"/>
      <c r="M161" s="159"/>
      <c r="N161" s="159">
        <f>ROUND($L$161*$K$161,2)</f>
        <v>0</v>
      </c>
      <c r="O161" s="159"/>
      <c r="P161" s="159"/>
      <c r="Q161" s="159"/>
      <c r="R161" s="23"/>
      <c r="T161" s="126"/>
      <c r="U161" s="28" t="s">
        <v>38</v>
      </c>
      <c r="V161" s="127">
        <v>0.611</v>
      </c>
      <c r="W161" s="127">
        <f>$V$161*$K$161</f>
        <v>13.442</v>
      </c>
      <c r="X161" s="127">
        <v>0.00033</v>
      </c>
      <c r="Y161" s="127">
        <f>$X$161*$K$161</f>
        <v>0.00726</v>
      </c>
      <c r="Z161" s="127">
        <v>0</v>
      </c>
      <c r="AA161" s="128">
        <f>$Z$161*$K$161</f>
        <v>0</v>
      </c>
      <c r="AR161" s="9" t="s">
        <v>204</v>
      </c>
      <c r="AT161" s="9" t="s">
        <v>148</v>
      </c>
      <c r="AU161" s="9" t="s">
        <v>129</v>
      </c>
      <c r="AY161" s="9" t="s">
        <v>147</v>
      </c>
      <c r="BE161" s="101">
        <f>IF($U$161="základná",$N$161,0)</f>
        <v>0</v>
      </c>
      <c r="BF161" s="101">
        <f>IF($U$161="znížená",$N$161,0)</f>
        <v>0</v>
      </c>
      <c r="BG161" s="101">
        <f>IF($U$161="zákl. prenesená",$N$161,0)</f>
        <v>0</v>
      </c>
      <c r="BH161" s="101">
        <f>IF($U$161="zníž. prenesená",$N$161,0)</f>
        <v>0</v>
      </c>
      <c r="BI161" s="101">
        <f>IF($U$161="nulová",$N$161,0)</f>
        <v>0</v>
      </c>
      <c r="BJ161" s="9" t="s">
        <v>129</v>
      </c>
      <c r="BK161" s="101">
        <f>ROUND($L$161*$K$161,2)</f>
        <v>0</v>
      </c>
      <c r="BL161" s="9" t="s">
        <v>204</v>
      </c>
      <c r="BM161" s="9" t="s">
        <v>536</v>
      </c>
    </row>
    <row r="162" spans="2:65" s="9" customFormat="1" ht="15.75" customHeight="1">
      <c r="B162" s="22"/>
      <c r="C162" s="129" t="s">
        <v>256</v>
      </c>
      <c r="D162" s="129" t="s">
        <v>219</v>
      </c>
      <c r="E162" s="130" t="s">
        <v>389</v>
      </c>
      <c r="F162" s="161" t="s">
        <v>390</v>
      </c>
      <c r="G162" s="161"/>
      <c r="H162" s="161"/>
      <c r="I162" s="161"/>
      <c r="J162" s="131" t="s">
        <v>291</v>
      </c>
      <c r="K162" s="132">
        <v>176</v>
      </c>
      <c r="L162" s="162"/>
      <c r="M162" s="162"/>
      <c r="N162" s="162">
        <f>ROUND($L$162*$K$162,2)</f>
        <v>0</v>
      </c>
      <c r="O162" s="162"/>
      <c r="P162" s="162"/>
      <c r="Q162" s="162"/>
      <c r="R162" s="23"/>
      <c r="T162" s="126"/>
      <c r="U162" s="28" t="s">
        <v>38</v>
      </c>
      <c r="V162" s="127">
        <v>0</v>
      </c>
      <c r="W162" s="127">
        <f>$V$162*$K$162</f>
        <v>0</v>
      </c>
      <c r="X162" s="127">
        <v>0.00015</v>
      </c>
      <c r="Y162" s="127">
        <f>$X$162*$K$162</f>
        <v>0.026399999999999996</v>
      </c>
      <c r="Z162" s="127">
        <v>0</v>
      </c>
      <c r="AA162" s="128">
        <f>$Z$162*$K$162</f>
        <v>0</v>
      </c>
      <c r="AR162" s="9" t="s">
        <v>223</v>
      </c>
      <c r="AT162" s="9" t="s">
        <v>219</v>
      </c>
      <c r="AU162" s="9" t="s">
        <v>129</v>
      </c>
      <c r="AY162" s="9" t="s">
        <v>147</v>
      </c>
      <c r="BE162" s="101">
        <f>IF($U$162="základná",$N$162,0)</f>
        <v>0</v>
      </c>
      <c r="BF162" s="101">
        <f>IF($U$162="znížená",$N$162,0)</f>
        <v>0</v>
      </c>
      <c r="BG162" s="101">
        <f>IF($U$162="zákl. prenesená",$N$162,0)</f>
        <v>0</v>
      </c>
      <c r="BH162" s="101">
        <f>IF($U$162="zníž. prenesená",$N$162,0)</f>
        <v>0</v>
      </c>
      <c r="BI162" s="101">
        <f>IF($U$162="nulová",$N$162,0)</f>
        <v>0</v>
      </c>
      <c r="BJ162" s="9" t="s">
        <v>129</v>
      </c>
      <c r="BK162" s="101">
        <f>ROUND($L$162*$K$162,2)</f>
        <v>0</v>
      </c>
      <c r="BL162" s="9" t="s">
        <v>204</v>
      </c>
      <c r="BM162" s="9" t="s">
        <v>537</v>
      </c>
    </row>
    <row r="163" spans="2:65" s="9" customFormat="1" ht="27" customHeight="1">
      <c r="B163" s="22"/>
      <c r="C163" s="122" t="s">
        <v>264</v>
      </c>
      <c r="D163" s="122" t="s">
        <v>148</v>
      </c>
      <c r="E163" s="123" t="s">
        <v>403</v>
      </c>
      <c r="F163" s="158" t="s">
        <v>404</v>
      </c>
      <c r="G163" s="158"/>
      <c r="H163" s="158"/>
      <c r="I163" s="158"/>
      <c r="J163" s="124" t="s">
        <v>151</v>
      </c>
      <c r="K163" s="125">
        <v>144.74</v>
      </c>
      <c r="L163" s="159"/>
      <c r="M163" s="159"/>
      <c r="N163" s="159">
        <f>ROUND($L$163*$K$163,2)</f>
        <v>0</v>
      </c>
      <c r="O163" s="159"/>
      <c r="P163" s="159"/>
      <c r="Q163" s="159"/>
      <c r="R163" s="23"/>
      <c r="T163" s="126"/>
      <c r="U163" s="28" t="s">
        <v>38</v>
      </c>
      <c r="V163" s="127">
        <v>0.02805</v>
      </c>
      <c r="W163" s="127">
        <f>$V$163*$K$163</f>
        <v>4.059957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9" t="s">
        <v>204</v>
      </c>
      <c r="AT163" s="9" t="s">
        <v>148</v>
      </c>
      <c r="AU163" s="9" t="s">
        <v>129</v>
      </c>
      <c r="AY163" s="9" t="s">
        <v>147</v>
      </c>
      <c r="BE163" s="101">
        <f>IF($U$163="základná",$N$163,0)</f>
        <v>0</v>
      </c>
      <c r="BF163" s="101">
        <f>IF($U$163="znížená",$N$163,0)</f>
        <v>0</v>
      </c>
      <c r="BG163" s="101">
        <f>IF($U$163="zákl. prenesená",$N$163,0)</f>
        <v>0</v>
      </c>
      <c r="BH163" s="101">
        <f>IF($U$163="zníž. prenesená",$N$163,0)</f>
        <v>0</v>
      </c>
      <c r="BI163" s="101">
        <f>IF($U$163="nulová",$N$163,0)</f>
        <v>0</v>
      </c>
      <c r="BJ163" s="9" t="s">
        <v>129</v>
      </c>
      <c r="BK163" s="101">
        <f>ROUND($L$163*$K$163,2)</f>
        <v>0</v>
      </c>
      <c r="BL163" s="9" t="s">
        <v>204</v>
      </c>
      <c r="BM163" s="9" t="s">
        <v>538</v>
      </c>
    </row>
    <row r="164" spans="2:65" s="9" customFormat="1" ht="27" customHeight="1">
      <c r="B164" s="22"/>
      <c r="C164" s="129" t="s">
        <v>268</v>
      </c>
      <c r="D164" s="129" t="s">
        <v>219</v>
      </c>
      <c r="E164" s="130" t="s">
        <v>405</v>
      </c>
      <c r="F164" s="161" t="s">
        <v>406</v>
      </c>
      <c r="G164" s="161"/>
      <c r="H164" s="161"/>
      <c r="I164" s="161"/>
      <c r="J164" s="131" t="s">
        <v>151</v>
      </c>
      <c r="K164" s="132">
        <v>162.109</v>
      </c>
      <c r="L164" s="162"/>
      <c r="M164" s="162"/>
      <c r="N164" s="162">
        <f>ROUND($L$164*$K$164,2)</f>
        <v>0</v>
      </c>
      <c r="O164" s="162"/>
      <c r="P164" s="162"/>
      <c r="Q164" s="162"/>
      <c r="R164" s="23"/>
      <c r="T164" s="126"/>
      <c r="U164" s="28" t="s">
        <v>38</v>
      </c>
      <c r="V164" s="127">
        <v>0</v>
      </c>
      <c r="W164" s="127">
        <f>$V$164*$K$164</f>
        <v>0</v>
      </c>
      <c r="X164" s="127">
        <v>0.0003</v>
      </c>
      <c r="Y164" s="127">
        <f>$X$164*$K$164</f>
        <v>0.0486327</v>
      </c>
      <c r="Z164" s="127">
        <v>0</v>
      </c>
      <c r="AA164" s="128">
        <f>$Z$164*$K$164</f>
        <v>0</v>
      </c>
      <c r="AR164" s="9" t="s">
        <v>223</v>
      </c>
      <c r="AT164" s="9" t="s">
        <v>219</v>
      </c>
      <c r="AU164" s="9" t="s">
        <v>129</v>
      </c>
      <c r="AY164" s="9" t="s">
        <v>147</v>
      </c>
      <c r="BE164" s="101">
        <f>IF($U$164="základná",$N$164,0)</f>
        <v>0</v>
      </c>
      <c r="BF164" s="101">
        <f>IF($U$164="znížená",$N$164,0)</f>
        <v>0</v>
      </c>
      <c r="BG164" s="101">
        <f>IF($U$164="zákl. prenesená",$N$164,0)</f>
        <v>0</v>
      </c>
      <c r="BH164" s="101">
        <f>IF($U$164="zníž. prenesená",$N$164,0)</f>
        <v>0</v>
      </c>
      <c r="BI164" s="101">
        <f>IF($U$164="nulová",$N$164,0)</f>
        <v>0</v>
      </c>
      <c r="BJ164" s="9" t="s">
        <v>129</v>
      </c>
      <c r="BK164" s="101">
        <f>ROUND($L$164*$K$164,2)</f>
        <v>0</v>
      </c>
      <c r="BL164" s="9" t="s">
        <v>204</v>
      </c>
      <c r="BM164" s="9" t="s">
        <v>539</v>
      </c>
    </row>
    <row r="165" spans="2:65" s="9" customFormat="1" ht="39" customHeight="1">
      <c r="B165" s="22"/>
      <c r="C165" s="122" t="s">
        <v>272</v>
      </c>
      <c r="D165" s="122" t="s">
        <v>148</v>
      </c>
      <c r="E165" s="123" t="s">
        <v>407</v>
      </c>
      <c r="F165" s="158" t="s">
        <v>408</v>
      </c>
      <c r="G165" s="158"/>
      <c r="H165" s="158"/>
      <c r="I165" s="158"/>
      <c r="J165" s="124" t="s">
        <v>203</v>
      </c>
      <c r="K165" s="125">
        <v>22</v>
      </c>
      <c r="L165" s="159"/>
      <c r="M165" s="159"/>
      <c r="N165" s="159">
        <f>ROUND($L$165*$K$165,2)</f>
        <v>0</v>
      </c>
      <c r="O165" s="159"/>
      <c r="P165" s="159"/>
      <c r="Q165" s="159"/>
      <c r="R165" s="23"/>
      <c r="T165" s="126"/>
      <c r="U165" s="28" t="s">
        <v>38</v>
      </c>
      <c r="V165" s="127">
        <v>0.47225</v>
      </c>
      <c r="W165" s="127">
        <f>$V$165*$K$165</f>
        <v>10.3895</v>
      </c>
      <c r="X165" s="127">
        <v>3E-05</v>
      </c>
      <c r="Y165" s="127">
        <f>$X$165*$K$165</f>
        <v>0.00066</v>
      </c>
      <c r="Z165" s="127">
        <v>0</v>
      </c>
      <c r="AA165" s="128">
        <f>$Z$165*$K$165</f>
        <v>0</v>
      </c>
      <c r="AR165" s="9" t="s">
        <v>204</v>
      </c>
      <c r="AT165" s="9" t="s">
        <v>148</v>
      </c>
      <c r="AU165" s="9" t="s">
        <v>129</v>
      </c>
      <c r="AY165" s="9" t="s">
        <v>147</v>
      </c>
      <c r="BE165" s="101">
        <f>IF($U$165="základná",$N$165,0)</f>
        <v>0</v>
      </c>
      <c r="BF165" s="101">
        <f>IF($U$165="znížená",$N$165,0)</f>
        <v>0</v>
      </c>
      <c r="BG165" s="101">
        <f>IF($U$165="zákl. prenesená",$N$165,0)</f>
        <v>0</v>
      </c>
      <c r="BH165" s="101">
        <f>IF($U$165="zníž. prenesená",$N$165,0)</f>
        <v>0</v>
      </c>
      <c r="BI165" s="101">
        <f>IF($U$165="nulová",$N$165,0)</f>
        <v>0</v>
      </c>
      <c r="BJ165" s="9" t="s">
        <v>129</v>
      </c>
      <c r="BK165" s="101">
        <f>ROUND($L$165*$K$165,2)</f>
        <v>0</v>
      </c>
      <c r="BL165" s="9" t="s">
        <v>204</v>
      </c>
      <c r="BM165" s="9" t="s">
        <v>540</v>
      </c>
    </row>
    <row r="166" spans="2:65" s="9" customFormat="1" ht="27" customHeight="1">
      <c r="B166" s="22"/>
      <c r="C166" s="129" t="s">
        <v>223</v>
      </c>
      <c r="D166" s="129" t="s">
        <v>219</v>
      </c>
      <c r="E166" s="130" t="s">
        <v>409</v>
      </c>
      <c r="F166" s="161" t="s">
        <v>410</v>
      </c>
      <c r="G166" s="161"/>
      <c r="H166" s="161"/>
      <c r="I166" s="161"/>
      <c r="J166" s="131" t="s">
        <v>151</v>
      </c>
      <c r="K166" s="132">
        <v>4.576</v>
      </c>
      <c r="L166" s="162"/>
      <c r="M166" s="162"/>
      <c r="N166" s="162">
        <f>ROUND($L$166*$K$166,2)</f>
        <v>0</v>
      </c>
      <c r="O166" s="162"/>
      <c r="P166" s="162"/>
      <c r="Q166" s="162"/>
      <c r="R166" s="23"/>
      <c r="T166" s="126"/>
      <c r="U166" s="28" t="s">
        <v>38</v>
      </c>
      <c r="V166" s="127">
        <v>0</v>
      </c>
      <c r="W166" s="127">
        <f>$V$166*$K$166</f>
        <v>0</v>
      </c>
      <c r="X166" s="127">
        <v>0.0104</v>
      </c>
      <c r="Y166" s="127">
        <f>$X$166*$K$166</f>
        <v>0.04759039999999999</v>
      </c>
      <c r="Z166" s="127">
        <v>0</v>
      </c>
      <c r="AA166" s="128">
        <f>$Z$166*$K$166</f>
        <v>0</v>
      </c>
      <c r="AR166" s="9" t="s">
        <v>223</v>
      </c>
      <c r="AT166" s="9" t="s">
        <v>219</v>
      </c>
      <c r="AU166" s="9" t="s">
        <v>129</v>
      </c>
      <c r="AY166" s="9" t="s">
        <v>147</v>
      </c>
      <c r="BE166" s="101">
        <f>IF($U$166="základná",$N$166,0)</f>
        <v>0</v>
      </c>
      <c r="BF166" s="101">
        <f>IF($U$166="znížená",$N$166,0)</f>
        <v>0</v>
      </c>
      <c r="BG166" s="101">
        <f>IF($U$166="zákl. prenesená",$N$166,0)</f>
        <v>0</v>
      </c>
      <c r="BH166" s="101">
        <f>IF($U$166="zníž. prenesená",$N$166,0)</f>
        <v>0</v>
      </c>
      <c r="BI166" s="101">
        <f>IF($U$166="nulová",$N$166,0)</f>
        <v>0</v>
      </c>
      <c r="BJ166" s="9" t="s">
        <v>129</v>
      </c>
      <c r="BK166" s="101">
        <f>ROUND($L$166*$K$166,2)</f>
        <v>0</v>
      </c>
      <c r="BL166" s="9" t="s">
        <v>204</v>
      </c>
      <c r="BM166" s="9" t="s">
        <v>541</v>
      </c>
    </row>
    <row r="167" spans="2:65" s="9" customFormat="1" ht="15.75" customHeight="1">
      <c r="B167" s="22"/>
      <c r="C167" s="129" t="s">
        <v>279</v>
      </c>
      <c r="D167" s="129" t="s">
        <v>219</v>
      </c>
      <c r="E167" s="130" t="s">
        <v>393</v>
      </c>
      <c r="F167" s="161" t="s">
        <v>394</v>
      </c>
      <c r="G167" s="161"/>
      <c r="H167" s="161"/>
      <c r="I167" s="161"/>
      <c r="J167" s="131" t="s">
        <v>291</v>
      </c>
      <c r="K167" s="132">
        <v>176</v>
      </c>
      <c r="L167" s="162"/>
      <c r="M167" s="162"/>
      <c r="N167" s="162">
        <f>ROUND($L$167*$K$167,2)</f>
        <v>0</v>
      </c>
      <c r="O167" s="162"/>
      <c r="P167" s="162"/>
      <c r="Q167" s="162"/>
      <c r="R167" s="23"/>
      <c r="T167" s="126"/>
      <c r="U167" s="28" t="s">
        <v>38</v>
      </c>
      <c r="V167" s="127">
        <v>0</v>
      </c>
      <c r="W167" s="127">
        <f>$V$167*$K$167</f>
        <v>0</v>
      </c>
      <c r="X167" s="127">
        <v>0.00015</v>
      </c>
      <c r="Y167" s="127">
        <f>$X$167*$K$167</f>
        <v>0.026399999999999996</v>
      </c>
      <c r="Z167" s="127">
        <v>0</v>
      </c>
      <c r="AA167" s="128">
        <f>$Z$167*$K$167</f>
        <v>0</v>
      </c>
      <c r="AR167" s="9" t="s">
        <v>223</v>
      </c>
      <c r="AT167" s="9" t="s">
        <v>219</v>
      </c>
      <c r="AU167" s="9" t="s">
        <v>129</v>
      </c>
      <c r="AY167" s="9" t="s">
        <v>147</v>
      </c>
      <c r="BE167" s="101">
        <f>IF($U$167="základná",$N$167,0)</f>
        <v>0</v>
      </c>
      <c r="BF167" s="101">
        <f>IF($U$167="znížená",$N$167,0)</f>
        <v>0</v>
      </c>
      <c r="BG167" s="101">
        <f>IF($U$167="zákl. prenesená",$N$167,0)</f>
        <v>0</v>
      </c>
      <c r="BH167" s="101">
        <f>IF($U$167="zníž. prenesená",$N$167,0)</f>
        <v>0</v>
      </c>
      <c r="BI167" s="101">
        <f>IF($U$167="nulová",$N$167,0)</f>
        <v>0</v>
      </c>
      <c r="BJ167" s="9" t="s">
        <v>129</v>
      </c>
      <c r="BK167" s="101">
        <f>ROUND($L$167*$K$167,2)</f>
        <v>0</v>
      </c>
      <c r="BL167" s="9" t="s">
        <v>204</v>
      </c>
      <c r="BM167" s="9" t="s">
        <v>542</v>
      </c>
    </row>
    <row r="168" spans="2:65" s="9" customFormat="1" ht="39" customHeight="1">
      <c r="B168" s="22"/>
      <c r="C168" s="122" t="s">
        <v>283</v>
      </c>
      <c r="D168" s="122" t="s">
        <v>148</v>
      </c>
      <c r="E168" s="123" t="s">
        <v>411</v>
      </c>
      <c r="F168" s="158" t="s">
        <v>412</v>
      </c>
      <c r="G168" s="158"/>
      <c r="H168" s="158"/>
      <c r="I168" s="158"/>
      <c r="J168" s="124" t="s">
        <v>203</v>
      </c>
      <c r="K168" s="125">
        <v>18.2</v>
      </c>
      <c r="L168" s="159"/>
      <c r="M168" s="159"/>
      <c r="N168" s="159">
        <f>ROUND($L$168*$K$168,2)</f>
        <v>0</v>
      </c>
      <c r="O168" s="159"/>
      <c r="P168" s="159"/>
      <c r="Q168" s="159"/>
      <c r="R168" s="23"/>
      <c r="T168" s="126"/>
      <c r="U168" s="28" t="s">
        <v>38</v>
      </c>
      <c r="V168" s="127">
        <v>0.46842</v>
      </c>
      <c r="W168" s="127">
        <f>$V$168*$K$168</f>
        <v>8.525243999999999</v>
      </c>
      <c r="X168" s="127">
        <v>3E-05</v>
      </c>
      <c r="Y168" s="127">
        <f>$X$168*$K$168</f>
        <v>0.000546</v>
      </c>
      <c r="Z168" s="127">
        <v>0</v>
      </c>
      <c r="AA168" s="128">
        <f>$Z$168*$K$168</f>
        <v>0</v>
      </c>
      <c r="AR168" s="9" t="s">
        <v>204</v>
      </c>
      <c r="AT168" s="9" t="s">
        <v>148</v>
      </c>
      <c r="AU168" s="9" t="s">
        <v>129</v>
      </c>
      <c r="AY168" s="9" t="s">
        <v>147</v>
      </c>
      <c r="BE168" s="101">
        <f>IF($U$168="základná",$N$168,0)</f>
        <v>0</v>
      </c>
      <c r="BF168" s="101">
        <f>IF($U$168="znížená",$N$168,0)</f>
        <v>0</v>
      </c>
      <c r="BG168" s="101">
        <f>IF($U$168="zákl. prenesená",$N$168,0)</f>
        <v>0</v>
      </c>
      <c r="BH168" s="101">
        <f>IF($U$168="zníž. prenesená",$N$168,0)</f>
        <v>0</v>
      </c>
      <c r="BI168" s="101">
        <f>IF($U$168="nulová",$N$168,0)</f>
        <v>0</v>
      </c>
      <c r="BJ168" s="9" t="s">
        <v>129</v>
      </c>
      <c r="BK168" s="101">
        <f>ROUND($L$168*$K$168,2)</f>
        <v>0</v>
      </c>
      <c r="BL168" s="9" t="s">
        <v>204</v>
      </c>
      <c r="BM168" s="9" t="s">
        <v>543</v>
      </c>
    </row>
    <row r="169" spans="2:65" s="9" customFormat="1" ht="27" customHeight="1">
      <c r="B169" s="22"/>
      <c r="C169" s="129" t="s">
        <v>288</v>
      </c>
      <c r="D169" s="129" t="s">
        <v>219</v>
      </c>
      <c r="E169" s="130" t="s">
        <v>409</v>
      </c>
      <c r="F169" s="161" t="s">
        <v>410</v>
      </c>
      <c r="G169" s="161"/>
      <c r="H169" s="161"/>
      <c r="I169" s="161"/>
      <c r="J169" s="131" t="s">
        <v>151</v>
      </c>
      <c r="K169" s="132">
        <v>9.464</v>
      </c>
      <c r="L169" s="162"/>
      <c r="M169" s="162"/>
      <c r="N169" s="162">
        <f>ROUND($L$169*$K$169,2)</f>
        <v>0</v>
      </c>
      <c r="O169" s="162"/>
      <c r="P169" s="162"/>
      <c r="Q169" s="162"/>
      <c r="R169" s="23"/>
      <c r="T169" s="126"/>
      <c r="U169" s="28" t="s">
        <v>38</v>
      </c>
      <c r="V169" s="127">
        <v>0</v>
      </c>
      <c r="W169" s="127">
        <f>$V$169*$K$169</f>
        <v>0</v>
      </c>
      <c r="X169" s="127">
        <v>0.0104</v>
      </c>
      <c r="Y169" s="127">
        <f>$X$169*$K$169</f>
        <v>0.0984256</v>
      </c>
      <c r="Z169" s="127">
        <v>0</v>
      </c>
      <c r="AA169" s="128">
        <f>$Z$169*$K$169</f>
        <v>0</v>
      </c>
      <c r="AR169" s="9" t="s">
        <v>223</v>
      </c>
      <c r="AT169" s="9" t="s">
        <v>219</v>
      </c>
      <c r="AU169" s="9" t="s">
        <v>129</v>
      </c>
      <c r="AY169" s="9" t="s">
        <v>147</v>
      </c>
      <c r="BE169" s="101">
        <f>IF($U$169="základná",$N$169,0)</f>
        <v>0</v>
      </c>
      <c r="BF169" s="101">
        <f>IF($U$169="znížená",$N$169,0)</f>
        <v>0</v>
      </c>
      <c r="BG169" s="101">
        <f>IF($U$169="zákl. prenesená",$N$169,0)</f>
        <v>0</v>
      </c>
      <c r="BH169" s="101">
        <f>IF($U$169="zníž. prenesená",$N$169,0)</f>
        <v>0</v>
      </c>
      <c r="BI169" s="101">
        <f>IF($U$169="nulová",$N$169,0)</f>
        <v>0</v>
      </c>
      <c r="BJ169" s="9" t="s">
        <v>129</v>
      </c>
      <c r="BK169" s="101">
        <f>ROUND($L$169*$K$169,2)</f>
        <v>0</v>
      </c>
      <c r="BL169" s="9" t="s">
        <v>204</v>
      </c>
      <c r="BM169" s="9" t="s">
        <v>544</v>
      </c>
    </row>
    <row r="170" spans="2:65" s="9" customFormat="1" ht="15.75" customHeight="1">
      <c r="B170" s="22"/>
      <c r="C170" s="129" t="s">
        <v>293</v>
      </c>
      <c r="D170" s="129" t="s">
        <v>219</v>
      </c>
      <c r="E170" s="130" t="s">
        <v>393</v>
      </c>
      <c r="F170" s="161" t="s">
        <v>394</v>
      </c>
      <c r="G170" s="161"/>
      <c r="H170" s="161"/>
      <c r="I170" s="161"/>
      <c r="J170" s="131" t="s">
        <v>291</v>
      </c>
      <c r="K170" s="132">
        <v>145.6</v>
      </c>
      <c r="L170" s="162"/>
      <c r="M170" s="162"/>
      <c r="N170" s="162">
        <f>ROUND($L$170*$K$170,2)</f>
        <v>0</v>
      </c>
      <c r="O170" s="162"/>
      <c r="P170" s="162"/>
      <c r="Q170" s="162"/>
      <c r="R170" s="23"/>
      <c r="T170" s="126"/>
      <c r="U170" s="28" t="s">
        <v>38</v>
      </c>
      <c r="V170" s="127">
        <v>0</v>
      </c>
      <c r="W170" s="127">
        <f>$V$170*$K$170</f>
        <v>0</v>
      </c>
      <c r="X170" s="127">
        <v>0.00015</v>
      </c>
      <c r="Y170" s="127">
        <f>$X$170*$K$170</f>
        <v>0.02184</v>
      </c>
      <c r="Z170" s="127">
        <v>0</v>
      </c>
      <c r="AA170" s="128">
        <f>$Z$170*$K$170</f>
        <v>0</v>
      </c>
      <c r="AR170" s="9" t="s">
        <v>223</v>
      </c>
      <c r="AT170" s="9" t="s">
        <v>219</v>
      </c>
      <c r="AU170" s="9" t="s">
        <v>129</v>
      </c>
      <c r="AY170" s="9" t="s">
        <v>147</v>
      </c>
      <c r="BE170" s="101">
        <f>IF($U$170="základná",$N$170,0)</f>
        <v>0</v>
      </c>
      <c r="BF170" s="101">
        <f>IF($U$170="znížená",$N$170,0)</f>
        <v>0</v>
      </c>
      <c r="BG170" s="101">
        <f>IF($U$170="zákl. prenesená",$N$170,0)</f>
        <v>0</v>
      </c>
      <c r="BH170" s="101">
        <f>IF($U$170="zníž. prenesená",$N$170,0)</f>
        <v>0</v>
      </c>
      <c r="BI170" s="101">
        <f>IF($U$170="nulová",$N$170,0)</f>
        <v>0</v>
      </c>
      <c r="BJ170" s="9" t="s">
        <v>129</v>
      </c>
      <c r="BK170" s="101">
        <f>ROUND($L$170*$K$170,2)</f>
        <v>0</v>
      </c>
      <c r="BL170" s="9" t="s">
        <v>204</v>
      </c>
      <c r="BM170" s="9" t="s">
        <v>545</v>
      </c>
    </row>
    <row r="171" spans="2:65" s="9" customFormat="1" ht="27" customHeight="1">
      <c r="B171" s="22"/>
      <c r="C171" s="122" t="s">
        <v>297</v>
      </c>
      <c r="D171" s="122" t="s">
        <v>148</v>
      </c>
      <c r="E171" s="123" t="s">
        <v>413</v>
      </c>
      <c r="F171" s="158" t="s">
        <v>414</v>
      </c>
      <c r="G171" s="158"/>
      <c r="H171" s="158"/>
      <c r="I171" s="158"/>
      <c r="J171" s="124" t="s">
        <v>212</v>
      </c>
      <c r="K171" s="125">
        <v>42.363</v>
      </c>
      <c r="L171" s="159"/>
      <c r="M171" s="159"/>
      <c r="N171" s="159">
        <f>ROUND($L$171*$K$171,2)</f>
        <v>0</v>
      </c>
      <c r="O171" s="159"/>
      <c r="P171" s="159"/>
      <c r="Q171" s="159"/>
      <c r="R171" s="23"/>
      <c r="T171" s="126"/>
      <c r="U171" s="28" t="s">
        <v>38</v>
      </c>
      <c r="V171" s="127">
        <v>0</v>
      </c>
      <c r="W171" s="127">
        <f>$V$171*$K$171</f>
        <v>0</v>
      </c>
      <c r="X171" s="127">
        <v>0</v>
      </c>
      <c r="Y171" s="127">
        <f>$X$171*$K$171</f>
        <v>0</v>
      </c>
      <c r="Z171" s="127">
        <v>0</v>
      </c>
      <c r="AA171" s="128">
        <f>$Z$171*$K$171</f>
        <v>0</v>
      </c>
      <c r="AR171" s="9" t="s">
        <v>204</v>
      </c>
      <c r="AT171" s="9" t="s">
        <v>148</v>
      </c>
      <c r="AU171" s="9" t="s">
        <v>129</v>
      </c>
      <c r="AY171" s="9" t="s">
        <v>147</v>
      </c>
      <c r="BE171" s="101">
        <f>IF($U$171="základná",$N$171,0)</f>
        <v>0</v>
      </c>
      <c r="BF171" s="101">
        <f>IF($U$171="znížená",$N$171,0)</f>
        <v>0</v>
      </c>
      <c r="BG171" s="101">
        <f>IF($U$171="zákl. prenesená",$N$171,0)</f>
        <v>0</v>
      </c>
      <c r="BH171" s="101">
        <f>IF($U$171="zníž. prenesená",$N$171,0)</f>
        <v>0</v>
      </c>
      <c r="BI171" s="101">
        <f>IF($U$171="nulová",$N$171,0)</f>
        <v>0</v>
      </c>
      <c r="BJ171" s="9" t="s">
        <v>129</v>
      </c>
      <c r="BK171" s="101">
        <f>ROUND($L$171*$K$171,2)</f>
        <v>0</v>
      </c>
      <c r="BL171" s="9" t="s">
        <v>204</v>
      </c>
      <c r="BM171" s="9" t="s">
        <v>546</v>
      </c>
    </row>
    <row r="172" spans="2:63" s="112" customFormat="1" ht="30.75" customHeight="1">
      <c r="B172" s="113"/>
      <c r="D172" s="121" t="s">
        <v>359</v>
      </c>
      <c r="E172" s="121"/>
      <c r="F172" s="121"/>
      <c r="G172" s="121"/>
      <c r="H172" s="121"/>
      <c r="I172" s="121"/>
      <c r="J172" s="121"/>
      <c r="K172" s="121"/>
      <c r="L172" s="121"/>
      <c r="M172" s="121"/>
      <c r="N172" s="160">
        <f>$BK$172</f>
        <v>0</v>
      </c>
      <c r="O172" s="160"/>
      <c r="P172" s="160"/>
      <c r="Q172" s="160"/>
      <c r="R172" s="115"/>
      <c r="T172" s="116"/>
      <c r="W172" s="117">
        <f>SUM($W$173:$W$175)</f>
        <v>15.444</v>
      </c>
      <c r="Y172" s="117">
        <f>SUM($Y$173:$Y$175)</f>
        <v>0.5277888</v>
      </c>
      <c r="AA172" s="118">
        <f>SUM($AA$173:$AA$175)</f>
        <v>0</v>
      </c>
      <c r="AR172" s="119" t="s">
        <v>129</v>
      </c>
      <c r="AT172" s="119" t="s">
        <v>70</v>
      </c>
      <c r="AU172" s="119" t="s">
        <v>76</v>
      </c>
      <c r="AY172" s="119" t="s">
        <v>147</v>
      </c>
      <c r="BK172" s="120">
        <f>SUM($BK$173:$BK$175)</f>
        <v>0</v>
      </c>
    </row>
    <row r="173" spans="2:65" s="9" customFormat="1" ht="39" customHeight="1">
      <c r="B173" s="22"/>
      <c r="C173" s="122" t="s">
        <v>301</v>
      </c>
      <c r="D173" s="122" t="s">
        <v>148</v>
      </c>
      <c r="E173" s="123" t="s">
        <v>423</v>
      </c>
      <c r="F173" s="158" t="s">
        <v>424</v>
      </c>
      <c r="G173" s="158"/>
      <c r="H173" s="158"/>
      <c r="I173" s="158"/>
      <c r="J173" s="124" t="s">
        <v>151</v>
      </c>
      <c r="K173" s="125">
        <v>132</v>
      </c>
      <c r="L173" s="159"/>
      <c r="M173" s="159"/>
      <c r="N173" s="159">
        <f>ROUND($L$173*$K$173,2)</f>
        <v>0</v>
      </c>
      <c r="O173" s="159"/>
      <c r="P173" s="159"/>
      <c r="Q173" s="159"/>
      <c r="R173" s="23"/>
      <c r="T173" s="126"/>
      <c r="U173" s="28" t="s">
        <v>38</v>
      </c>
      <c r="V173" s="127">
        <v>0.117</v>
      </c>
      <c r="W173" s="127">
        <f>$V$173*$K$173</f>
        <v>15.444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9" t="s">
        <v>204</v>
      </c>
      <c r="AT173" s="9" t="s">
        <v>148</v>
      </c>
      <c r="AU173" s="9" t="s">
        <v>129</v>
      </c>
      <c r="AY173" s="9" t="s">
        <v>147</v>
      </c>
      <c r="BE173" s="101">
        <f>IF($U$173="základná",$N$173,0)</f>
        <v>0</v>
      </c>
      <c r="BF173" s="101">
        <f>IF($U$173="znížená",$N$173,0)</f>
        <v>0</v>
      </c>
      <c r="BG173" s="101">
        <f>IF($U$173="zákl. prenesená",$N$173,0)</f>
        <v>0</v>
      </c>
      <c r="BH173" s="101">
        <f>IF($U$173="zníž. prenesená",$N$173,0)</f>
        <v>0</v>
      </c>
      <c r="BI173" s="101">
        <f>IF($U$173="nulová",$N$173,0)</f>
        <v>0</v>
      </c>
      <c r="BJ173" s="9" t="s">
        <v>129</v>
      </c>
      <c r="BK173" s="101">
        <f>ROUND($L$173*$K$173,2)</f>
        <v>0</v>
      </c>
      <c r="BL173" s="9" t="s">
        <v>204</v>
      </c>
      <c r="BM173" s="9" t="s">
        <v>547</v>
      </c>
    </row>
    <row r="174" spans="2:65" s="9" customFormat="1" ht="15.75" customHeight="1">
      <c r="B174" s="22"/>
      <c r="C174" s="129" t="s">
        <v>305</v>
      </c>
      <c r="D174" s="129" t="s">
        <v>219</v>
      </c>
      <c r="E174" s="130" t="s">
        <v>425</v>
      </c>
      <c r="F174" s="161" t="s">
        <v>426</v>
      </c>
      <c r="G174" s="161"/>
      <c r="H174" s="161"/>
      <c r="I174" s="161"/>
      <c r="J174" s="131" t="s">
        <v>151</v>
      </c>
      <c r="K174" s="132">
        <v>269.28</v>
      </c>
      <c r="L174" s="162"/>
      <c r="M174" s="162"/>
      <c r="N174" s="162">
        <f>ROUND($L$174*$K$174,2)</f>
        <v>0</v>
      </c>
      <c r="O174" s="162"/>
      <c r="P174" s="162"/>
      <c r="Q174" s="162"/>
      <c r="R174" s="23"/>
      <c r="T174" s="126"/>
      <c r="U174" s="28" t="s">
        <v>38</v>
      </c>
      <c r="V174" s="127">
        <v>0</v>
      </c>
      <c r="W174" s="127">
        <f>$V$174*$K$174</f>
        <v>0</v>
      </c>
      <c r="X174" s="127">
        <v>0.00196</v>
      </c>
      <c r="Y174" s="127">
        <f>$X$174*$K$174</f>
        <v>0.5277888</v>
      </c>
      <c r="Z174" s="127">
        <v>0</v>
      </c>
      <c r="AA174" s="128">
        <f>$Z$174*$K$174</f>
        <v>0</v>
      </c>
      <c r="AR174" s="9" t="s">
        <v>223</v>
      </c>
      <c r="AT174" s="9" t="s">
        <v>219</v>
      </c>
      <c r="AU174" s="9" t="s">
        <v>129</v>
      </c>
      <c r="AY174" s="9" t="s">
        <v>147</v>
      </c>
      <c r="BE174" s="101">
        <f>IF($U$174="základná",$N$174,0)</f>
        <v>0</v>
      </c>
      <c r="BF174" s="101">
        <f>IF($U$174="znížená",$N$174,0)</f>
        <v>0</v>
      </c>
      <c r="BG174" s="101">
        <f>IF($U$174="zákl. prenesená",$N$174,0)</f>
        <v>0</v>
      </c>
      <c r="BH174" s="101">
        <f>IF($U$174="zníž. prenesená",$N$174,0)</f>
        <v>0</v>
      </c>
      <c r="BI174" s="101">
        <f>IF($U$174="nulová",$N$174,0)</f>
        <v>0</v>
      </c>
      <c r="BJ174" s="9" t="s">
        <v>129</v>
      </c>
      <c r="BK174" s="101">
        <f>ROUND($L$174*$K$174,2)</f>
        <v>0</v>
      </c>
      <c r="BL174" s="9" t="s">
        <v>204</v>
      </c>
      <c r="BM174" s="9" t="s">
        <v>548</v>
      </c>
    </row>
    <row r="175" spans="2:65" s="9" customFormat="1" ht="27" customHeight="1">
      <c r="B175" s="22"/>
      <c r="C175" s="122" t="s">
        <v>309</v>
      </c>
      <c r="D175" s="122" t="s">
        <v>148</v>
      </c>
      <c r="E175" s="123" t="s">
        <v>427</v>
      </c>
      <c r="F175" s="158" t="s">
        <v>428</v>
      </c>
      <c r="G175" s="158"/>
      <c r="H175" s="158"/>
      <c r="I175" s="158"/>
      <c r="J175" s="124" t="s">
        <v>212</v>
      </c>
      <c r="K175" s="125">
        <v>33.66</v>
      </c>
      <c r="L175" s="159"/>
      <c r="M175" s="159"/>
      <c r="N175" s="159">
        <f>ROUND($L$175*$K$175,2)</f>
        <v>0</v>
      </c>
      <c r="O175" s="159"/>
      <c r="P175" s="159"/>
      <c r="Q175" s="159"/>
      <c r="R175" s="23"/>
      <c r="T175" s="126"/>
      <c r="U175" s="28" t="s">
        <v>38</v>
      </c>
      <c r="V175" s="127">
        <v>0</v>
      </c>
      <c r="W175" s="127">
        <f>$V$175*$K$175</f>
        <v>0</v>
      </c>
      <c r="X175" s="127">
        <v>0</v>
      </c>
      <c r="Y175" s="127">
        <f>$X$175*$K$175</f>
        <v>0</v>
      </c>
      <c r="Z175" s="127">
        <v>0</v>
      </c>
      <c r="AA175" s="128">
        <f>$Z$175*$K$175</f>
        <v>0</v>
      </c>
      <c r="AR175" s="9" t="s">
        <v>204</v>
      </c>
      <c r="AT175" s="9" t="s">
        <v>148</v>
      </c>
      <c r="AU175" s="9" t="s">
        <v>129</v>
      </c>
      <c r="AY175" s="9" t="s">
        <v>147</v>
      </c>
      <c r="BE175" s="101">
        <f>IF($U$175="základná",$N$175,0)</f>
        <v>0</v>
      </c>
      <c r="BF175" s="101">
        <f>IF($U$175="znížená",$N$175,0)</f>
        <v>0</v>
      </c>
      <c r="BG175" s="101">
        <f>IF($U$175="zákl. prenesená",$N$175,0)</f>
        <v>0</v>
      </c>
      <c r="BH175" s="101">
        <f>IF($U$175="zníž. prenesená",$N$175,0)</f>
        <v>0</v>
      </c>
      <c r="BI175" s="101">
        <f>IF($U$175="nulová",$N$175,0)</f>
        <v>0</v>
      </c>
      <c r="BJ175" s="9" t="s">
        <v>129</v>
      </c>
      <c r="BK175" s="101">
        <f>ROUND($L$175*$K$175,2)</f>
        <v>0</v>
      </c>
      <c r="BL175" s="9" t="s">
        <v>204</v>
      </c>
      <c r="BM175" s="9" t="s">
        <v>549</v>
      </c>
    </row>
    <row r="176" spans="2:63" s="112" customFormat="1" ht="30.75" customHeight="1">
      <c r="B176" s="113"/>
      <c r="D176" s="121" t="s">
        <v>360</v>
      </c>
      <c r="E176" s="121"/>
      <c r="F176" s="121"/>
      <c r="G176" s="121"/>
      <c r="H176" s="121"/>
      <c r="I176" s="121"/>
      <c r="J176" s="121"/>
      <c r="K176" s="121"/>
      <c r="L176" s="121"/>
      <c r="M176" s="121"/>
      <c r="N176" s="160">
        <f>$BK$176</f>
        <v>0</v>
      </c>
      <c r="O176" s="160"/>
      <c r="P176" s="160"/>
      <c r="Q176" s="160"/>
      <c r="R176" s="115"/>
      <c r="T176" s="116"/>
      <c r="W176" s="117">
        <f>SUM($W$177:$W$182)</f>
        <v>9.545905600000001</v>
      </c>
      <c r="Y176" s="117">
        <f>SUM($Y$177:$Y$182)</f>
        <v>0.3409167</v>
      </c>
      <c r="AA176" s="118">
        <f>SUM($AA$177:$AA$182)</f>
        <v>0</v>
      </c>
      <c r="AR176" s="119" t="s">
        <v>129</v>
      </c>
      <c r="AT176" s="119" t="s">
        <v>70</v>
      </c>
      <c r="AU176" s="119" t="s">
        <v>76</v>
      </c>
      <c r="AY176" s="119" t="s">
        <v>147</v>
      </c>
      <c r="BK176" s="120">
        <f>SUM($BK$177:$BK$182)</f>
        <v>0</v>
      </c>
    </row>
    <row r="177" spans="2:65" s="9" customFormat="1" ht="39" customHeight="1">
      <c r="B177" s="22"/>
      <c r="C177" s="122" t="s">
        <v>313</v>
      </c>
      <c r="D177" s="122" t="s">
        <v>148</v>
      </c>
      <c r="E177" s="123" t="s">
        <v>550</v>
      </c>
      <c r="F177" s="158" t="s">
        <v>551</v>
      </c>
      <c r="G177" s="158"/>
      <c r="H177" s="158"/>
      <c r="I177" s="158"/>
      <c r="J177" s="124" t="s">
        <v>203</v>
      </c>
      <c r="K177" s="125">
        <v>5.15</v>
      </c>
      <c r="L177" s="159"/>
      <c r="M177" s="159"/>
      <c r="N177" s="159">
        <f>ROUND($L$177*$K$177,2)</f>
        <v>0</v>
      </c>
      <c r="O177" s="159"/>
      <c r="P177" s="159"/>
      <c r="Q177" s="159"/>
      <c r="R177" s="23"/>
      <c r="T177" s="126"/>
      <c r="U177" s="28" t="s">
        <v>38</v>
      </c>
      <c r="V177" s="127">
        <v>0.31586</v>
      </c>
      <c r="W177" s="127">
        <f>$V$177*$K$177</f>
        <v>1.626679</v>
      </c>
      <c r="X177" s="127">
        <v>3E-05</v>
      </c>
      <c r="Y177" s="127">
        <f>$X$177*$K$177</f>
        <v>0.00015450000000000001</v>
      </c>
      <c r="Z177" s="127">
        <v>0</v>
      </c>
      <c r="AA177" s="128">
        <f>$Z$177*$K$177</f>
        <v>0</v>
      </c>
      <c r="AR177" s="9" t="s">
        <v>204</v>
      </c>
      <c r="AT177" s="9" t="s">
        <v>148</v>
      </c>
      <c r="AU177" s="9" t="s">
        <v>129</v>
      </c>
      <c r="AY177" s="9" t="s">
        <v>147</v>
      </c>
      <c r="BE177" s="101">
        <f>IF($U$177="základná",$N$177,0)</f>
        <v>0</v>
      </c>
      <c r="BF177" s="101">
        <f>IF($U$177="znížená",$N$177,0)</f>
        <v>0</v>
      </c>
      <c r="BG177" s="101">
        <f>IF($U$177="zákl. prenesená",$N$177,0)</f>
        <v>0</v>
      </c>
      <c r="BH177" s="101">
        <f>IF($U$177="zníž. prenesená",$N$177,0)</f>
        <v>0</v>
      </c>
      <c r="BI177" s="101">
        <f>IF($U$177="nulová",$N$177,0)</f>
        <v>0</v>
      </c>
      <c r="BJ177" s="9" t="s">
        <v>129</v>
      </c>
      <c r="BK177" s="101">
        <f>ROUND($L$177*$K$177,2)</f>
        <v>0</v>
      </c>
      <c r="BL177" s="9" t="s">
        <v>204</v>
      </c>
      <c r="BM177" s="9" t="s">
        <v>552</v>
      </c>
    </row>
    <row r="178" spans="2:65" s="9" customFormat="1" ht="27" customHeight="1">
      <c r="B178" s="22"/>
      <c r="C178" s="129" t="s">
        <v>317</v>
      </c>
      <c r="D178" s="129" t="s">
        <v>219</v>
      </c>
      <c r="E178" s="130" t="s">
        <v>431</v>
      </c>
      <c r="F178" s="161" t="s">
        <v>432</v>
      </c>
      <c r="G178" s="161"/>
      <c r="H178" s="161"/>
      <c r="I178" s="161"/>
      <c r="J178" s="131" t="s">
        <v>329</v>
      </c>
      <c r="K178" s="132">
        <v>0.014</v>
      </c>
      <c r="L178" s="162"/>
      <c r="M178" s="162"/>
      <c r="N178" s="162">
        <f>ROUND($L$178*$K$178,2)</f>
        <v>0</v>
      </c>
      <c r="O178" s="162"/>
      <c r="P178" s="162"/>
      <c r="Q178" s="162"/>
      <c r="R178" s="23"/>
      <c r="T178" s="126"/>
      <c r="U178" s="28" t="s">
        <v>38</v>
      </c>
      <c r="V178" s="127">
        <v>0</v>
      </c>
      <c r="W178" s="127">
        <f>$V$178*$K$178</f>
        <v>0</v>
      </c>
      <c r="X178" s="127">
        <v>0.85</v>
      </c>
      <c r="Y178" s="127">
        <f>$X$178*$K$178</f>
        <v>0.011899999999999999</v>
      </c>
      <c r="Z178" s="127">
        <v>0</v>
      </c>
      <c r="AA178" s="128">
        <f>$Z$178*$K$178</f>
        <v>0</v>
      </c>
      <c r="AR178" s="9" t="s">
        <v>223</v>
      </c>
      <c r="AT178" s="9" t="s">
        <v>219</v>
      </c>
      <c r="AU178" s="9" t="s">
        <v>129</v>
      </c>
      <c r="AY178" s="9" t="s">
        <v>147</v>
      </c>
      <c r="BE178" s="101">
        <f>IF($U$178="základná",$N$178,0)</f>
        <v>0</v>
      </c>
      <c r="BF178" s="101">
        <f>IF($U$178="znížená",$N$178,0)</f>
        <v>0</v>
      </c>
      <c r="BG178" s="101">
        <f>IF($U$178="zákl. prenesená",$N$178,0)</f>
        <v>0</v>
      </c>
      <c r="BH178" s="101">
        <f>IF($U$178="zníž. prenesená",$N$178,0)</f>
        <v>0</v>
      </c>
      <c r="BI178" s="101">
        <f>IF($U$178="nulová",$N$178,0)</f>
        <v>0</v>
      </c>
      <c r="BJ178" s="9" t="s">
        <v>129</v>
      </c>
      <c r="BK178" s="101">
        <f>ROUND($L$178*$K$178,2)</f>
        <v>0</v>
      </c>
      <c r="BL178" s="9" t="s">
        <v>204</v>
      </c>
      <c r="BM178" s="9" t="s">
        <v>553</v>
      </c>
    </row>
    <row r="179" spans="2:65" s="9" customFormat="1" ht="39" customHeight="1">
      <c r="B179" s="22"/>
      <c r="C179" s="122" t="s">
        <v>339</v>
      </c>
      <c r="D179" s="122" t="s">
        <v>148</v>
      </c>
      <c r="E179" s="123" t="s">
        <v>429</v>
      </c>
      <c r="F179" s="158" t="s">
        <v>430</v>
      </c>
      <c r="G179" s="158"/>
      <c r="H179" s="158"/>
      <c r="I179" s="158"/>
      <c r="J179" s="124" t="s">
        <v>203</v>
      </c>
      <c r="K179" s="125">
        <v>22</v>
      </c>
      <c r="L179" s="159"/>
      <c r="M179" s="159"/>
      <c r="N179" s="159">
        <f>ROUND($L$179*$K$179,2)</f>
        <v>0</v>
      </c>
      <c r="O179" s="159"/>
      <c r="P179" s="159"/>
      <c r="Q179" s="159"/>
      <c r="R179" s="23"/>
      <c r="T179" s="126"/>
      <c r="U179" s="28" t="s">
        <v>38</v>
      </c>
      <c r="V179" s="127">
        <v>0.35986</v>
      </c>
      <c r="W179" s="127">
        <f>$V$179*$K$179</f>
        <v>7.91692</v>
      </c>
      <c r="X179" s="127">
        <v>3E-05</v>
      </c>
      <c r="Y179" s="127">
        <f>$X$179*$K$179</f>
        <v>0.00066</v>
      </c>
      <c r="Z179" s="127">
        <v>0</v>
      </c>
      <c r="AA179" s="128">
        <f>$Z$179*$K$179</f>
        <v>0</v>
      </c>
      <c r="AR179" s="9" t="s">
        <v>204</v>
      </c>
      <c r="AT179" s="9" t="s">
        <v>148</v>
      </c>
      <c r="AU179" s="9" t="s">
        <v>129</v>
      </c>
      <c r="AY179" s="9" t="s">
        <v>147</v>
      </c>
      <c r="BE179" s="101">
        <f>IF($U$179="základná",$N$179,0)</f>
        <v>0</v>
      </c>
      <c r="BF179" s="101">
        <f>IF($U$179="znížená",$N$179,0)</f>
        <v>0</v>
      </c>
      <c r="BG179" s="101">
        <f>IF($U$179="zákl. prenesená",$N$179,0)</f>
        <v>0</v>
      </c>
      <c r="BH179" s="101">
        <f>IF($U$179="zníž. prenesená",$N$179,0)</f>
        <v>0</v>
      </c>
      <c r="BI179" s="101">
        <f>IF($U$179="nulová",$N$179,0)</f>
        <v>0</v>
      </c>
      <c r="BJ179" s="9" t="s">
        <v>129</v>
      </c>
      <c r="BK179" s="101">
        <f>ROUND($L$179*$K$179,2)</f>
        <v>0</v>
      </c>
      <c r="BL179" s="9" t="s">
        <v>204</v>
      </c>
      <c r="BM179" s="9" t="s">
        <v>554</v>
      </c>
    </row>
    <row r="180" spans="2:65" s="9" customFormat="1" ht="27" customHeight="1">
      <c r="B180" s="22"/>
      <c r="C180" s="129" t="s">
        <v>340</v>
      </c>
      <c r="D180" s="129" t="s">
        <v>219</v>
      </c>
      <c r="E180" s="130" t="s">
        <v>431</v>
      </c>
      <c r="F180" s="161" t="s">
        <v>432</v>
      </c>
      <c r="G180" s="161"/>
      <c r="H180" s="161"/>
      <c r="I180" s="161"/>
      <c r="J180" s="131" t="s">
        <v>329</v>
      </c>
      <c r="K180" s="132">
        <v>0.38</v>
      </c>
      <c r="L180" s="162"/>
      <c r="M180" s="162"/>
      <c r="N180" s="162">
        <f>ROUND($L$180*$K$180,2)</f>
        <v>0</v>
      </c>
      <c r="O180" s="162"/>
      <c r="P180" s="162"/>
      <c r="Q180" s="162"/>
      <c r="R180" s="23"/>
      <c r="T180" s="126"/>
      <c r="U180" s="28" t="s">
        <v>38</v>
      </c>
      <c r="V180" s="127">
        <v>0</v>
      </c>
      <c r="W180" s="127">
        <f>$V$180*$K$180</f>
        <v>0</v>
      </c>
      <c r="X180" s="127">
        <v>0.85</v>
      </c>
      <c r="Y180" s="127">
        <f>$X$180*$K$180</f>
        <v>0.323</v>
      </c>
      <c r="Z180" s="127">
        <v>0</v>
      </c>
      <c r="AA180" s="128">
        <f>$Z$180*$K$180</f>
        <v>0</v>
      </c>
      <c r="AR180" s="9" t="s">
        <v>223</v>
      </c>
      <c r="AT180" s="9" t="s">
        <v>219</v>
      </c>
      <c r="AU180" s="9" t="s">
        <v>129</v>
      </c>
      <c r="AY180" s="9" t="s">
        <v>147</v>
      </c>
      <c r="BE180" s="101">
        <f>IF($U$180="základná",$N$180,0)</f>
        <v>0</v>
      </c>
      <c r="BF180" s="101">
        <f>IF($U$180="znížená",$N$180,0)</f>
        <v>0</v>
      </c>
      <c r="BG180" s="101">
        <f>IF($U$180="zákl. prenesená",$N$180,0)</f>
        <v>0</v>
      </c>
      <c r="BH180" s="101">
        <f>IF($U$180="zníž. prenesená",$N$180,0)</f>
        <v>0</v>
      </c>
      <c r="BI180" s="101">
        <f>IF($U$180="nulová",$N$180,0)</f>
        <v>0</v>
      </c>
      <c r="BJ180" s="9" t="s">
        <v>129</v>
      </c>
      <c r="BK180" s="101">
        <f>ROUND($L$180*$K$180,2)</f>
        <v>0</v>
      </c>
      <c r="BL180" s="9" t="s">
        <v>204</v>
      </c>
      <c r="BM180" s="9" t="s">
        <v>555</v>
      </c>
    </row>
    <row r="181" spans="2:65" s="9" customFormat="1" ht="27" customHeight="1">
      <c r="B181" s="22"/>
      <c r="C181" s="122" t="s">
        <v>341</v>
      </c>
      <c r="D181" s="122" t="s">
        <v>148</v>
      </c>
      <c r="E181" s="123" t="s">
        <v>434</v>
      </c>
      <c r="F181" s="158" t="s">
        <v>435</v>
      </c>
      <c r="G181" s="158"/>
      <c r="H181" s="158"/>
      <c r="I181" s="158"/>
      <c r="J181" s="124" t="s">
        <v>329</v>
      </c>
      <c r="K181" s="125">
        <v>0.38</v>
      </c>
      <c r="L181" s="159"/>
      <c r="M181" s="159"/>
      <c r="N181" s="159">
        <f>ROUND($L$181*$K$181,2)</f>
        <v>0</v>
      </c>
      <c r="O181" s="159"/>
      <c r="P181" s="159"/>
      <c r="Q181" s="159"/>
      <c r="R181" s="23"/>
      <c r="T181" s="126"/>
      <c r="U181" s="28" t="s">
        <v>38</v>
      </c>
      <c r="V181" s="127">
        <v>0.00607</v>
      </c>
      <c r="W181" s="127">
        <f>$V$181*$K$181</f>
        <v>0.0023066</v>
      </c>
      <c r="X181" s="127">
        <v>0.01369</v>
      </c>
      <c r="Y181" s="127">
        <f>$X$181*$K$181</f>
        <v>0.005202200000000001</v>
      </c>
      <c r="Z181" s="127">
        <v>0</v>
      </c>
      <c r="AA181" s="128">
        <f>$Z$181*$K$181</f>
        <v>0</v>
      </c>
      <c r="AR181" s="9" t="s">
        <v>204</v>
      </c>
      <c r="AT181" s="9" t="s">
        <v>148</v>
      </c>
      <c r="AU181" s="9" t="s">
        <v>129</v>
      </c>
      <c r="AY181" s="9" t="s">
        <v>147</v>
      </c>
      <c r="BE181" s="101">
        <f>IF($U$181="základná",$N$181,0)</f>
        <v>0</v>
      </c>
      <c r="BF181" s="101">
        <f>IF($U$181="znížená",$N$181,0)</f>
        <v>0</v>
      </c>
      <c r="BG181" s="101">
        <f>IF($U$181="zákl. prenesená",$N$181,0)</f>
        <v>0</v>
      </c>
      <c r="BH181" s="101">
        <f>IF($U$181="zníž. prenesená",$N$181,0)</f>
        <v>0</v>
      </c>
      <c r="BI181" s="101">
        <f>IF($U$181="nulová",$N$181,0)</f>
        <v>0</v>
      </c>
      <c r="BJ181" s="9" t="s">
        <v>129</v>
      </c>
      <c r="BK181" s="101">
        <f>ROUND($L$181*$K$181,2)</f>
        <v>0</v>
      </c>
      <c r="BL181" s="9" t="s">
        <v>204</v>
      </c>
      <c r="BM181" s="9" t="s">
        <v>556</v>
      </c>
    </row>
    <row r="182" spans="2:65" s="9" customFormat="1" ht="27" customHeight="1">
      <c r="B182" s="22"/>
      <c r="C182" s="122" t="s">
        <v>342</v>
      </c>
      <c r="D182" s="122" t="s">
        <v>148</v>
      </c>
      <c r="E182" s="123" t="s">
        <v>437</v>
      </c>
      <c r="F182" s="158" t="s">
        <v>438</v>
      </c>
      <c r="G182" s="158"/>
      <c r="H182" s="158"/>
      <c r="I182" s="158"/>
      <c r="J182" s="124" t="s">
        <v>212</v>
      </c>
      <c r="K182" s="125">
        <v>2.571</v>
      </c>
      <c r="L182" s="159"/>
      <c r="M182" s="159"/>
      <c r="N182" s="159">
        <f>ROUND($L$182*$K$182,2)</f>
        <v>0</v>
      </c>
      <c r="O182" s="159"/>
      <c r="P182" s="159"/>
      <c r="Q182" s="159"/>
      <c r="R182" s="23"/>
      <c r="T182" s="126"/>
      <c r="U182" s="28" t="s">
        <v>38</v>
      </c>
      <c r="V182" s="127">
        <v>0</v>
      </c>
      <c r="W182" s="127">
        <f>$V$182*$K$182</f>
        <v>0</v>
      </c>
      <c r="X182" s="127">
        <v>0</v>
      </c>
      <c r="Y182" s="127">
        <f>$X$182*$K$182</f>
        <v>0</v>
      </c>
      <c r="Z182" s="127">
        <v>0</v>
      </c>
      <c r="AA182" s="128">
        <f>$Z$182*$K$182</f>
        <v>0</v>
      </c>
      <c r="AR182" s="9" t="s">
        <v>204</v>
      </c>
      <c r="AT182" s="9" t="s">
        <v>148</v>
      </c>
      <c r="AU182" s="9" t="s">
        <v>129</v>
      </c>
      <c r="AY182" s="9" t="s">
        <v>147</v>
      </c>
      <c r="BE182" s="101">
        <f>IF($U$182="základná",$N$182,0)</f>
        <v>0</v>
      </c>
      <c r="BF182" s="101">
        <f>IF($U$182="znížená",$N$182,0)</f>
        <v>0</v>
      </c>
      <c r="BG182" s="101">
        <f>IF($U$182="zákl. prenesená",$N$182,0)</f>
        <v>0</v>
      </c>
      <c r="BH182" s="101">
        <f>IF($U$182="zníž. prenesená",$N$182,0)</f>
        <v>0</v>
      </c>
      <c r="BI182" s="101">
        <f>IF($U$182="nulová",$N$182,0)</f>
        <v>0</v>
      </c>
      <c r="BJ182" s="9" t="s">
        <v>129</v>
      </c>
      <c r="BK182" s="101">
        <f>ROUND($L$182*$K$182,2)</f>
        <v>0</v>
      </c>
      <c r="BL182" s="9" t="s">
        <v>204</v>
      </c>
      <c r="BM182" s="9" t="s">
        <v>557</v>
      </c>
    </row>
    <row r="183" spans="2:63" s="112" customFormat="1" ht="30.75" customHeight="1">
      <c r="B183" s="113"/>
      <c r="D183" s="121" t="s">
        <v>122</v>
      </c>
      <c r="E183" s="121"/>
      <c r="F183" s="121"/>
      <c r="G183" s="121"/>
      <c r="H183" s="121"/>
      <c r="I183" s="121"/>
      <c r="J183" s="121"/>
      <c r="K183" s="121"/>
      <c r="L183" s="121"/>
      <c r="M183" s="121"/>
      <c r="N183" s="160">
        <f>$BK$183</f>
        <v>0</v>
      </c>
      <c r="O183" s="160"/>
      <c r="P183" s="160"/>
      <c r="Q183" s="160"/>
      <c r="R183" s="115"/>
      <c r="T183" s="116"/>
      <c r="W183" s="117">
        <f>SUM($W$184:$W$193)</f>
        <v>33.834159500000005</v>
      </c>
      <c r="Y183" s="117">
        <f>SUM($Y$184:$Y$193)</f>
        <v>0.06464080000000001</v>
      </c>
      <c r="AA183" s="118">
        <f>SUM($AA$184:$AA$193)</f>
        <v>0.20052590000000003</v>
      </c>
      <c r="AR183" s="119" t="s">
        <v>129</v>
      </c>
      <c r="AT183" s="119" t="s">
        <v>70</v>
      </c>
      <c r="AU183" s="119" t="s">
        <v>76</v>
      </c>
      <c r="AY183" s="119" t="s">
        <v>147</v>
      </c>
      <c r="BK183" s="120">
        <f>SUM($BK$184:$BK$193)</f>
        <v>0</v>
      </c>
    </row>
    <row r="184" spans="2:65" s="9" customFormat="1" ht="27" customHeight="1">
      <c r="B184" s="22"/>
      <c r="C184" s="122" t="s">
        <v>343</v>
      </c>
      <c r="D184" s="122" t="s">
        <v>148</v>
      </c>
      <c r="E184" s="123" t="s">
        <v>449</v>
      </c>
      <c r="F184" s="158" t="s">
        <v>450</v>
      </c>
      <c r="G184" s="158"/>
      <c r="H184" s="158"/>
      <c r="I184" s="158"/>
      <c r="J184" s="124" t="s">
        <v>151</v>
      </c>
      <c r="K184" s="125">
        <v>3</v>
      </c>
      <c r="L184" s="159"/>
      <c r="M184" s="159"/>
      <c r="N184" s="159">
        <f>ROUND($L$184*$K$184,2)</f>
        <v>0</v>
      </c>
      <c r="O184" s="159"/>
      <c r="P184" s="159"/>
      <c r="Q184" s="159"/>
      <c r="R184" s="23"/>
      <c r="T184" s="126"/>
      <c r="U184" s="28" t="s">
        <v>38</v>
      </c>
      <c r="V184" s="127">
        <v>1.42483</v>
      </c>
      <c r="W184" s="127">
        <f>$V$184*$K$184</f>
        <v>4.27449</v>
      </c>
      <c r="X184" s="127">
        <v>0.0028</v>
      </c>
      <c r="Y184" s="127">
        <f>$X$184*$K$184</f>
        <v>0.0084</v>
      </c>
      <c r="Z184" s="127">
        <v>0</v>
      </c>
      <c r="AA184" s="128">
        <f>$Z$184*$K$184</f>
        <v>0</v>
      </c>
      <c r="AR184" s="9" t="s">
        <v>204</v>
      </c>
      <c r="AT184" s="9" t="s">
        <v>148</v>
      </c>
      <c r="AU184" s="9" t="s">
        <v>129</v>
      </c>
      <c r="AY184" s="9" t="s">
        <v>147</v>
      </c>
      <c r="BE184" s="101">
        <f>IF($U$184="základná",$N$184,0)</f>
        <v>0</v>
      </c>
      <c r="BF184" s="101">
        <f>IF($U$184="znížená",$N$184,0)</f>
        <v>0</v>
      </c>
      <c r="BG184" s="101">
        <f>IF($U$184="zákl. prenesená",$N$184,0)</f>
        <v>0</v>
      </c>
      <c r="BH184" s="101">
        <f>IF($U$184="zníž. prenesená",$N$184,0)</f>
        <v>0</v>
      </c>
      <c r="BI184" s="101">
        <f>IF($U$184="nulová",$N$184,0)</f>
        <v>0</v>
      </c>
      <c r="BJ184" s="9" t="s">
        <v>129</v>
      </c>
      <c r="BK184" s="101">
        <f>ROUND($L$184*$K$184,2)</f>
        <v>0</v>
      </c>
      <c r="BL184" s="9" t="s">
        <v>204</v>
      </c>
      <c r="BM184" s="9" t="s">
        <v>558</v>
      </c>
    </row>
    <row r="185" spans="2:65" s="9" customFormat="1" ht="27" customHeight="1">
      <c r="B185" s="22"/>
      <c r="C185" s="122" t="s">
        <v>344</v>
      </c>
      <c r="D185" s="122" t="s">
        <v>148</v>
      </c>
      <c r="E185" s="123" t="s">
        <v>452</v>
      </c>
      <c r="F185" s="158" t="s">
        <v>453</v>
      </c>
      <c r="G185" s="158"/>
      <c r="H185" s="158"/>
      <c r="I185" s="158"/>
      <c r="J185" s="124" t="s">
        <v>203</v>
      </c>
      <c r="K185" s="125">
        <v>22</v>
      </c>
      <c r="L185" s="159"/>
      <c r="M185" s="159"/>
      <c r="N185" s="159">
        <f>ROUND($L$185*$K$185,2)</f>
        <v>0</v>
      </c>
      <c r="O185" s="159"/>
      <c r="P185" s="159"/>
      <c r="Q185" s="159"/>
      <c r="R185" s="23"/>
      <c r="T185" s="126"/>
      <c r="U185" s="28" t="s">
        <v>38</v>
      </c>
      <c r="V185" s="127">
        <v>0.066</v>
      </c>
      <c r="W185" s="127">
        <f>$V$185*$K$185</f>
        <v>1.452</v>
      </c>
      <c r="X185" s="127">
        <v>0</v>
      </c>
      <c r="Y185" s="127">
        <f>$X$185*$K$185</f>
        <v>0</v>
      </c>
      <c r="Z185" s="127">
        <v>0.0032</v>
      </c>
      <c r="AA185" s="128">
        <f>$Z$185*$K$185</f>
        <v>0.0704</v>
      </c>
      <c r="AR185" s="9" t="s">
        <v>204</v>
      </c>
      <c r="AT185" s="9" t="s">
        <v>148</v>
      </c>
      <c r="AU185" s="9" t="s">
        <v>129</v>
      </c>
      <c r="AY185" s="9" t="s">
        <v>147</v>
      </c>
      <c r="BE185" s="101">
        <f>IF($U$185="základná",$N$185,0)</f>
        <v>0</v>
      </c>
      <c r="BF185" s="101">
        <f>IF($U$185="znížená",$N$185,0)</f>
        <v>0</v>
      </c>
      <c r="BG185" s="101">
        <f>IF($U$185="zákl. prenesená",$N$185,0)</f>
        <v>0</v>
      </c>
      <c r="BH185" s="101">
        <f>IF($U$185="zníž. prenesená",$N$185,0)</f>
        <v>0</v>
      </c>
      <c r="BI185" s="101">
        <f>IF($U$185="nulová",$N$185,0)</f>
        <v>0</v>
      </c>
      <c r="BJ185" s="9" t="s">
        <v>129</v>
      </c>
      <c r="BK185" s="101">
        <f>ROUND($L$185*$K$185,2)</f>
        <v>0</v>
      </c>
      <c r="BL185" s="9" t="s">
        <v>204</v>
      </c>
      <c r="BM185" s="9" t="s">
        <v>559</v>
      </c>
    </row>
    <row r="186" spans="2:65" s="9" customFormat="1" ht="27" customHeight="1">
      <c r="B186" s="22"/>
      <c r="C186" s="122" t="s">
        <v>345</v>
      </c>
      <c r="D186" s="122" t="s">
        <v>148</v>
      </c>
      <c r="E186" s="123" t="s">
        <v>455</v>
      </c>
      <c r="F186" s="158" t="s">
        <v>456</v>
      </c>
      <c r="G186" s="158"/>
      <c r="H186" s="158"/>
      <c r="I186" s="158"/>
      <c r="J186" s="124" t="s">
        <v>203</v>
      </c>
      <c r="K186" s="125">
        <v>22</v>
      </c>
      <c r="L186" s="159"/>
      <c r="M186" s="159"/>
      <c r="N186" s="159">
        <f>ROUND($L$186*$K$186,2)</f>
        <v>0</v>
      </c>
      <c r="O186" s="159"/>
      <c r="P186" s="159"/>
      <c r="Q186" s="159"/>
      <c r="R186" s="23"/>
      <c r="T186" s="126"/>
      <c r="U186" s="28" t="s">
        <v>38</v>
      </c>
      <c r="V186" s="127">
        <v>0.056</v>
      </c>
      <c r="W186" s="127">
        <f>$V$186*$K$186</f>
        <v>1.232</v>
      </c>
      <c r="X186" s="127">
        <v>0</v>
      </c>
      <c r="Y186" s="127">
        <f>$X$186*$K$186</f>
        <v>0</v>
      </c>
      <c r="Z186" s="127">
        <v>0.0033</v>
      </c>
      <c r="AA186" s="128">
        <f>$Z$186*$K$186</f>
        <v>0.0726</v>
      </c>
      <c r="AR186" s="9" t="s">
        <v>204</v>
      </c>
      <c r="AT186" s="9" t="s">
        <v>148</v>
      </c>
      <c r="AU186" s="9" t="s">
        <v>129</v>
      </c>
      <c r="AY186" s="9" t="s">
        <v>147</v>
      </c>
      <c r="BE186" s="101">
        <f>IF($U$186="základná",$N$186,0)</f>
        <v>0</v>
      </c>
      <c r="BF186" s="101">
        <f>IF($U$186="znížená",$N$186,0)</f>
        <v>0</v>
      </c>
      <c r="BG186" s="101">
        <f>IF($U$186="zákl. prenesená",$N$186,0)</f>
        <v>0</v>
      </c>
      <c r="BH186" s="101">
        <f>IF($U$186="zníž. prenesená",$N$186,0)</f>
        <v>0</v>
      </c>
      <c r="BI186" s="101">
        <f>IF($U$186="nulová",$N$186,0)</f>
        <v>0</v>
      </c>
      <c r="BJ186" s="9" t="s">
        <v>129</v>
      </c>
      <c r="BK186" s="101">
        <f>ROUND($L$186*$K$186,2)</f>
        <v>0</v>
      </c>
      <c r="BL186" s="9" t="s">
        <v>204</v>
      </c>
      <c r="BM186" s="9" t="s">
        <v>560</v>
      </c>
    </row>
    <row r="187" spans="2:65" s="9" customFormat="1" ht="27" customHeight="1">
      <c r="B187" s="22"/>
      <c r="C187" s="122" t="s">
        <v>346</v>
      </c>
      <c r="D187" s="122" t="s">
        <v>148</v>
      </c>
      <c r="E187" s="123" t="s">
        <v>457</v>
      </c>
      <c r="F187" s="158" t="s">
        <v>458</v>
      </c>
      <c r="G187" s="158"/>
      <c r="H187" s="158"/>
      <c r="I187" s="158"/>
      <c r="J187" s="124" t="s">
        <v>203</v>
      </c>
      <c r="K187" s="125">
        <v>17.07</v>
      </c>
      <c r="L187" s="159"/>
      <c r="M187" s="159"/>
      <c r="N187" s="159">
        <f>ROUND($L$187*$K$187,2)</f>
        <v>0</v>
      </c>
      <c r="O187" s="159"/>
      <c r="P187" s="159"/>
      <c r="Q187" s="159"/>
      <c r="R187" s="23"/>
      <c r="T187" s="126"/>
      <c r="U187" s="28" t="s">
        <v>38</v>
      </c>
      <c r="V187" s="127">
        <v>1.19785</v>
      </c>
      <c r="W187" s="127">
        <f>$V$187*$K$187</f>
        <v>20.447299500000003</v>
      </c>
      <c r="X187" s="127">
        <v>0.00144</v>
      </c>
      <c r="Y187" s="127">
        <f>$X$187*$K$187</f>
        <v>0.024580800000000003</v>
      </c>
      <c r="Z187" s="127">
        <v>0</v>
      </c>
      <c r="AA187" s="128">
        <f>$Z$187*$K$187</f>
        <v>0</v>
      </c>
      <c r="AR187" s="9" t="s">
        <v>204</v>
      </c>
      <c r="AT187" s="9" t="s">
        <v>148</v>
      </c>
      <c r="AU187" s="9" t="s">
        <v>129</v>
      </c>
      <c r="AY187" s="9" t="s">
        <v>147</v>
      </c>
      <c r="BE187" s="101">
        <f>IF($U$187="základná",$N$187,0)</f>
        <v>0</v>
      </c>
      <c r="BF187" s="101">
        <f>IF($U$187="znížená",$N$187,0)</f>
        <v>0</v>
      </c>
      <c r="BG187" s="101">
        <f>IF($U$187="zákl. prenesená",$N$187,0)</f>
        <v>0</v>
      </c>
      <c r="BH187" s="101">
        <f>IF($U$187="zníž. prenesená",$N$187,0)</f>
        <v>0</v>
      </c>
      <c r="BI187" s="101">
        <f>IF($U$187="nulová",$N$187,0)</f>
        <v>0</v>
      </c>
      <c r="BJ187" s="9" t="s">
        <v>129</v>
      </c>
      <c r="BK187" s="101">
        <f>ROUND($L$187*$K$187,2)</f>
        <v>0</v>
      </c>
      <c r="BL187" s="9" t="s">
        <v>204</v>
      </c>
      <c r="BM187" s="9" t="s">
        <v>561</v>
      </c>
    </row>
    <row r="188" spans="2:65" s="9" customFormat="1" ht="27" customHeight="1">
      <c r="B188" s="22"/>
      <c r="C188" s="122" t="s">
        <v>347</v>
      </c>
      <c r="D188" s="122" t="s">
        <v>148</v>
      </c>
      <c r="E188" s="123" t="s">
        <v>460</v>
      </c>
      <c r="F188" s="158" t="s">
        <v>461</v>
      </c>
      <c r="G188" s="158"/>
      <c r="H188" s="158"/>
      <c r="I188" s="158"/>
      <c r="J188" s="124" t="s">
        <v>203</v>
      </c>
      <c r="K188" s="125">
        <v>17.07</v>
      </c>
      <c r="L188" s="159"/>
      <c r="M188" s="159"/>
      <c r="N188" s="159">
        <f>ROUND($L$188*$K$188,2)</f>
        <v>0</v>
      </c>
      <c r="O188" s="159"/>
      <c r="P188" s="159"/>
      <c r="Q188" s="159"/>
      <c r="R188" s="23"/>
      <c r="T188" s="126"/>
      <c r="U188" s="28" t="s">
        <v>38</v>
      </c>
      <c r="V188" s="127">
        <v>0.095</v>
      </c>
      <c r="W188" s="127">
        <f>$V$188*$K$188</f>
        <v>1.62165</v>
      </c>
      <c r="X188" s="127">
        <v>0</v>
      </c>
      <c r="Y188" s="127">
        <f>$X$188*$K$188</f>
        <v>0</v>
      </c>
      <c r="Z188" s="127">
        <v>0.00337</v>
      </c>
      <c r="AA188" s="128">
        <f>$Z$188*$K$188</f>
        <v>0.057525900000000005</v>
      </c>
      <c r="AR188" s="9" t="s">
        <v>204</v>
      </c>
      <c r="AT188" s="9" t="s">
        <v>148</v>
      </c>
      <c r="AU188" s="9" t="s">
        <v>129</v>
      </c>
      <c r="AY188" s="9" t="s">
        <v>147</v>
      </c>
      <c r="BE188" s="101">
        <f>IF($U$188="základná",$N$188,0)</f>
        <v>0</v>
      </c>
      <c r="BF188" s="101">
        <f>IF($U$188="znížená",$N$188,0)</f>
        <v>0</v>
      </c>
      <c r="BG188" s="101">
        <f>IF($U$188="zákl. prenesená",$N$188,0)</f>
        <v>0</v>
      </c>
      <c r="BH188" s="101">
        <f>IF($U$188="zníž. prenesená",$N$188,0)</f>
        <v>0</v>
      </c>
      <c r="BI188" s="101">
        <f>IF($U$188="nulová",$N$188,0)</f>
        <v>0</v>
      </c>
      <c r="BJ188" s="9" t="s">
        <v>129</v>
      </c>
      <c r="BK188" s="101">
        <f>ROUND($L$188*$K$188,2)</f>
        <v>0</v>
      </c>
      <c r="BL188" s="9" t="s">
        <v>204</v>
      </c>
      <c r="BM188" s="9" t="s">
        <v>562</v>
      </c>
    </row>
    <row r="189" spans="2:65" s="9" customFormat="1" ht="27" customHeight="1">
      <c r="B189" s="22"/>
      <c r="C189" s="122" t="s">
        <v>348</v>
      </c>
      <c r="D189" s="122" t="s">
        <v>148</v>
      </c>
      <c r="E189" s="123" t="s">
        <v>463</v>
      </c>
      <c r="F189" s="158" t="s">
        <v>464</v>
      </c>
      <c r="G189" s="158"/>
      <c r="H189" s="158"/>
      <c r="I189" s="158"/>
      <c r="J189" s="124" t="s">
        <v>203</v>
      </c>
      <c r="K189" s="125">
        <v>22</v>
      </c>
      <c r="L189" s="159"/>
      <c r="M189" s="159"/>
      <c r="N189" s="159">
        <f>ROUND($L$189*$K$189,2)</f>
        <v>0</v>
      </c>
      <c r="O189" s="159"/>
      <c r="P189" s="159"/>
      <c r="Q189" s="159"/>
      <c r="R189" s="23"/>
      <c r="T189" s="126"/>
      <c r="U189" s="28" t="s">
        <v>38</v>
      </c>
      <c r="V189" s="127">
        <v>0.17808</v>
      </c>
      <c r="W189" s="127">
        <f>$V$189*$K$189</f>
        <v>3.91776</v>
      </c>
      <c r="X189" s="127">
        <v>0.00136</v>
      </c>
      <c r="Y189" s="127">
        <f>$X$189*$K$189</f>
        <v>0.029920000000000002</v>
      </c>
      <c r="Z189" s="127">
        <v>0</v>
      </c>
      <c r="AA189" s="128">
        <f>$Z$189*$K$189</f>
        <v>0</v>
      </c>
      <c r="AR189" s="9" t="s">
        <v>204</v>
      </c>
      <c r="AT189" s="9" t="s">
        <v>148</v>
      </c>
      <c r="AU189" s="9" t="s">
        <v>129</v>
      </c>
      <c r="AY189" s="9" t="s">
        <v>147</v>
      </c>
      <c r="BE189" s="101">
        <f>IF($U$189="základná",$N$189,0)</f>
        <v>0</v>
      </c>
      <c r="BF189" s="101">
        <f>IF($U$189="znížená",$N$189,0)</f>
        <v>0</v>
      </c>
      <c r="BG189" s="101">
        <f>IF($U$189="zákl. prenesená",$N$189,0)</f>
        <v>0</v>
      </c>
      <c r="BH189" s="101">
        <f>IF($U$189="zníž. prenesená",$N$189,0)</f>
        <v>0</v>
      </c>
      <c r="BI189" s="101">
        <f>IF($U$189="nulová",$N$189,0)</f>
        <v>0</v>
      </c>
      <c r="BJ189" s="9" t="s">
        <v>129</v>
      </c>
      <c r="BK189" s="101">
        <f>ROUND($L$189*$K$189,2)</f>
        <v>0</v>
      </c>
      <c r="BL189" s="9" t="s">
        <v>204</v>
      </c>
      <c r="BM189" s="9" t="s">
        <v>563</v>
      </c>
    </row>
    <row r="190" spans="2:65" s="9" customFormat="1" ht="27" customHeight="1">
      <c r="B190" s="22"/>
      <c r="C190" s="122" t="s">
        <v>349</v>
      </c>
      <c r="D190" s="122" t="s">
        <v>148</v>
      </c>
      <c r="E190" s="123" t="s">
        <v>466</v>
      </c>
      <c r="F190" s="158" t="s">
        <v>467</v>
      </c>
      <c r="G190" s="158"/>
      <c r="H190" s="158"/>
      <c r="I190" s="158"/>
      <c r="J190" s="124" t="s">
        <v>291</v>
      </c>
      <c r="K190" s="125">
        <v>3</v>
      </c>
      <c r="L190" s="159"/>
      <c r="M190" s="159"/>
      <c r="N190" s="159">
        <f>ROUND($L$190*$K$190,2)</f>
        <v>0</v>
      </c>
      <c r="O190" s="159"/>
      <c r="P190" s="159"/>
      <c r="Q190" s="159"/>
      <c r="R190" s="23"/>
      <c r="T190" s="126"/>
      <c r="U190" s="28" t="s">
        <v>38</v>
      </c>
      <c r="V190" s="127">
        <v>0.07518</v>
      </c>
      <c r="W190" s="127">
        <f>$V$190*$K$190</f>
        <v>0.22554</v>
      </c>
      <c r="X190" s="127">
        <v>8E-05</v>
      </c>
      <c r="Y190" s="127">
        <f>$X$190*$K$190</f>
        <v>0.00024000000000000003</v>
      </c>
      <c r="Z190" s="127">
        <v>0</v>
      </c>
      <c r="AA190" s="128">
        <f>$Z$190*$K$190</f>
        <v>0</v>
      </c>
      <c r="AR190" s="9" t="s">
        <v>204</v>
      </c>
      <c r="AT190" s="9" t="s">
        <v>148</v>
      </c>
      <c r="AU190" s="9" t="s">
        <v>129</v>
      </c>
      <c r="AY190" s="9" t="s">
        <v>147</v>
      </c>
      <c r="BE190" s="101">
        <f>IF($U$190="základná",$N$190,0)</f>
        <v>0</v>
      </c>
      <c r="BF190" s="101">
        <f>IF($U$190="znížená",$N$190,0)</f>
        <v>0</v>
      </c>
      <c r="BG190" s="101">
        <f>IF($U$190="zákl. prenesená",$N$190,0)</f>
        <v>0</v>
      </c>
      <c r="BH190" s="101">
        <f>IF($U$190="zníž. prenesená",$N$190,0)</f>
        <v>0</v>
      </c>
      <c r="BI190" s="101">
        <f>IF($U$190="nulová",$N$190,0)</f>
        <v>0</v>
      </c>
      <c r="BJ190" s="9" t="s">
        <v>129</v>
      </c>
      <c r="BK190" s="101">
        <f>ROUND($L$190*$K$190,2)</f>
        <v>0</v>
      </c>
      <c r="BL190" s="9" t="s">
        <v>204</v>
      </c>
      <c r="BM190" s="9" t="s">
        <v>564</v>
      </c>
    </row>
    <row r="191" spans="2:65" s="9" customFormat="1" ht="27" customHeight="1">
      <c r="B191" s="22"/>
      <c r="C191" s="122" t="s">
        <v>352</v>
      </c>
      <c r="D191" s="122" t="s">
        <v>148</v>
      </c>
      <c r="E191" s="123" t="s">
        <v>469</v>
      </c>
      <c r="F191" s="158" t="s">
        <v>470</v>
      </c>
      <c r="G191" s="158"/>
      <c r="H191" s="158"/>
      <c r="I191" s="158"/>
      <c r="J191" s="124" t="s">
        <v>291</v>
      </c>
      <c r="K191" s="125">
        <v>4</v>
      </c>
      <c r="L191" s="159"/>
      <c r="M191" s="159"/>
      <c r="N191" s="159">
        <f>ROUND($L$191*$K$191,2)</f>
        <v>0</v>
      </c>
      <c r="O191" s="159"/>
      <c r="P191" s="159"/>
      <c r="Q191" s="159"/>
      <c r="R191" s="23"/>
      <c r="T191" s="126"/>
      <c r="U191" s="28" t="s">
        <v>38</v>
      </c>
      <c r="V191" s="127">
        <v>0.07557</v>
      </c>
      <c r="W191" s="127">
        <f>$V$191*$K$191</f>
        <v>0.30228</v>
      </c>
      <c r="X191" s="127">
        <v>0.00025</v>
      </c>
      <c r="Y191" s="127">
        <f>$X$191*$K$191</f>
        <v>0.001</v>
      </c>
      <c r="Z191" s="127">
        <v>0</v>
      </c>
      <c r="AA191" s="128">
        <f>$Z$191*$K$191</f>
        <v>0</v>
      </c>
      <c r="AR191" s="9" t="s">
        <v>204</v>
      </c>
      <c r="AT191" s="9" t="s">
        <v>148</v>
      </c>
      <c r="AU191" s="9" t="s">
        <v>129</v>
      </c>
      <c r="AY191" s="9" t="s">
        <v>147</v>
      </c>
      <c r="BE191" s="101">
        <f>IF($U$191="základná",$N$191,0)</f>
        <v>0</v>
      </c>
      <c r="BF191" s="101">
        <f>IF($U$191="znížená",$N$191,0)</f>
        <v>0</v>
      </c>
      <c r="BG191" s="101">
        <f>IF($U$191="zákl. prenesená",$N$191,0)</f>
        <v>0</v>
      </c>
      <c r="BH191" s="101">
        <f>IF($U$191="zníž. prenesená",$N$191,0)</f>
        <v>0</v>
      </c>
      <c r="BI191" s="101">
        <f>IF($U$191="nulová",$N$191,0)</f>
        <v>0</v>
      </c>
      <c r="BJ191" s="9" t="s">
        <v>129</v>
      </c>
      <c r="BK191" s="101">
        <f>ROUND($L$191*$K$191,2)</f>
        <v>0</v>
      </c>
      <c r="BL191" s="9" t="s">
        <v>204</v>
      </c>
      <c r="BM191" s="9" t="s">
        <v>565</v>
      </c>
    </row>
    <row r="192" spans="2:65" s="9" customFormat="1" ht="27" customHeight="1">
      <c r="B192" s="22"/>
      <c r="C192" s="122" t="s">
        <v>354</v>
      </c>
      <c r="D192" s="122" t="s">
        <v>148</v>
      </c>
      <c r="E192" s="123" t="s">
        <v>472</v>
      </c>
      <c r="F192" s="158" t="s">
        <v>473</v>
      </c>
      <c r="G192" s="158"/>
      <c r="H192" s="158"/>
      <c r="I192" s="158"/>
      <c r="J192" s="124" t="s">
        <v>291</v>
      </c>
      <c r="K192" s="125">
        <v>2</v>
      </c>
      <c r="L192" s="159"/>
      <c r="M192" s="159"/>
      <c r="N192" s="159">
        <f>ROUND($L$192*$K$192,2)</f>
        <v>0</v>
      </c>
      <c r="O192" s="159"/>
      <c r="P192" s="159"/>
      <c r="Q192" s="159"/>
      <c r="R192" s="23"/>
      <c r="T192" s="126"/>
      <c r="U192" s="28" t="s">
        <v>38</v>
      </c>
      <c r="V192" s="127">
        <v>0.18057</v>
      </c>
      <c r="W192" s="127">
        <f>$V$192*$K$192</f>
        <v>0.36114</v>
      </c>
      <c r="X192" s="127">
        <v>0.00025</v>
      </c>
      <c r="Y192" s="127">
        <f>$X$192*$K$192</f>
        <v>0.0005</v>
      </c>
      <c r="Z192" s="127">
        <v>0</v>
      </c>
      <c r="AA192" s="128">
        <f>$Z$192*$K$192</f>
        <v>0</v>
      </c>
      <c r="AR192" s="9" t="s">
        <v>204</v>
      </c>
      <c r="AT192" s="9" t="s">
        <v>148</v>
      </c>
      <c r="AU192" s="9" t="s">
        <v>129</v>
      </c>
      <c r="AY192" s="9" t="s">
        <v>147</v>
      </c>
      <c r="BE192" s="101">
        <f>IF($U$192="základná",$N$192,0)</f>
        <v>0</v>
      </c>
      <c r="BF192" s="101">
        <f>IF($U$192="znížená",$N$192,0)</f>
        <v>0</v>
      </c>
      <c r="BG192" s="101">
        <f>IF($U$192="zákl. prenesená",$N$192,0)</f>
        <v>0</v>
      </c>
      <c r="BH192" s="101">
        <f>IF($U$192="zníž. prenesená",$N$192,0)</f>
        <v>0</v>
      </c>
      <c r="BI192" s="101">
        <f>IF($U$192="nulová",$N$192,0)</f>
        <v>0</v>
      </c>
      <c r="BJ192" s="9" t="s">
        <v>129</v>
      </c>
      <c r="BK192" s="101">
        <f>ROUND($L$192*$K$192,2)</f>
        <v>0</v>
      </c>
      <c r="BL192" s="9" t="s">
        <v>204</v>
      </c>
      <c r="BM192" s="9" t="s">
        <v>566</v>
      </c>
    </row>
    <row r="193" spans="2:65" s="9" customFormat="1" ht="27" customHeight="1">
      <c r="B193" s="22"/>
      <c r="C193" s="122" t="s">
        <v>433</v>
      </c>
      <c r="D193" s="122" t="s">
        <v>148</v>
      </c>
      <c r="E193" s="123" t="s">
        <v>210</v>
      </c>
      <c r="F193" s="158" t="s">
        <v>211</v>
      </c>
      <c r="G193" s="158"/>
      <c r="H193" s="158"/>
      <c r="I193" s="158"/>
      <c r="J193" s="124" t="s">
        <v>212</v>
      </c>
      <c r="K193" s="125">
        <v>10.596</v>
      </c>
      <c r="L193" s="159"/>
      <c r="M193" s="159"/>
      <c r="N193" s="159">
        <f>ROUND($L$193*$K$193,2)</f>
        <v>0</v>
      </c>
      <c r="O193" s="159"/>
      <c r="P193" s="159"/>
      <c r="Q193" s="159"/>
      <c r="R193" s="23"/>
      <c r="T193" s="126"/>
      <c r="U193" s="28" t="s">
        <v>38</v>
      </c>
      <c r="V193" s="127">
        <v>0</v>
      </c>
      <c r="W193" s="127">
        <f>$V$193*$K$193</f>
        <v>0</v>
      </c>
      <c r="X193" s="127">
        <v>0</v>
      </c>
      <c r="Y193" s="127">
        <f>$X$193*$K$193</f>
        <v>0</v>
      </c>
      <c r="Z193" s="127">
        <v>0</v>
      </c>
      <c r="AA193" s="128">
        <f>$Z$193*$K$193</f>
        <v>0</v>
      </c>
      <c r="AR193" s="9" t="s">
        <v>204</v>
      </c>
      <c r="AT193" s="9" t="s">
        <v>148</v>
      </c>
      <c r="AU193" s="9" t="s">
        <v>129</v>
      </c>
      <c r="AY193" s="9" t="s">
        <v>147</v>
      </c>
      <c r="BE193" s="101">
        <f>IF($U$193="základná",$N$193,0)</f>
        <v>0</v>
      </c>
      <c r="BF193" s="101">
        <f>IF($U$193="znížená",$N$193,0)</f>
        <v>0</v>
      </c>
      <c r="BG193" s="101">
        <f>IF($U$193="zákl. prenesená",$N$193,0)</f>
        <v>0</v>
      </c>
      <c r="BH193" s="101">
        <f>IF($U$193="zníž. prenesená",$N$193,0)</f>
        <v>0</v>
      </c>
      <c r="BI193" s="101">
        <f>IF($U$193="nulová",$N$193,0)</f>
        <v>0</v>
      </c>
      <c r="BJ193" s="9" t="s">
        <v>129</v>
      </c>
      <c r="BK193" s="101">
        <f>ROUND($L$193*$K$193,2)</f>
        <v>0</v>
      </c>
      <c r="BL193" s="9" t="s">
        <v>204</v>
      </c>
      <c r="BM193" s="9" t="s">
        <v>567</v>
      </c>
    </row>
    <row r="194" spans="2:63" s="112" customFormat="1" ht="30.75" customHeight="1">
      <c r="B194" s="113"/>
      <c r="D194" s="121" t="s">
        <v>362</v>
      </c>
      <c r="E194" s="121"/>
      <c r="F194" s="121"/>
      <c r="G194" s="121"/>
      <c r="H194" s="121"/>
      <c r="I194" s="121"/>
      <c r="J194" s="121"/>
      <c r="K194" s="121"/>
      <c r="L194" s="121"/>
      <c r="M194" s="121"/>
      <c r="N194" s="160">
        <f>$BK$194</f>
        <v>0</v>
      </c>
      <c r="O194" s="160"/>
      <c r="P194" s="160"/>
      <c r="Q194" s="160"/>
      <c r="R194" s="115"/>
      <c r="T194" s="116"/>
      <c r="W194" s="117">
        <f>$W$195</f>
        <v>2.2434209</v>
      </c>
      <c r="Y194" s="117">
        <f>$Y$195</f>
        <v>0.003953600000000001</v>
      </c>
      <c r="AA194" s="118">
        <f>$AA$195</f>
        <v>0</v>
      </c>
      <c r="AR194" s="119" t="s">
        <v>129</v>
      </c>
      <c r="AT194" s="119" t="s">
        <v>70</v>
      </c>
      <c r="AU194" s="119" t="s">
        <v>76</v>
      </c>
      <c r="AY194" s="119" t="s">
        <v>147</v>
      </c>
      <c r="BK194" s="120">
        <f>$BK$195</f>
        <v>0</v>
      </c>
    </row>
    <row r="195" spans="2:65" s="9" customFormat="1" ht="39" customHeight="1">
      <c r="B195" s="22"/>
      <c r="C195" s="122" t="s">
        <v>436</v>
      </c>
      <c r="D195" s="122" t="s">
        <v>148</v>
      </c>
      <c r="E195" s="123" t="s">
        <v>491</v>
      </c>
      <c r="F195" s="158" t="s">
        <v>492</v>
      </c>
      <c r="G195" s="158"/>
      <c r="H195" s="158"/>
      <c r="I195" s="158"/>
      <c r="J195" s="124" t="s">
        <v>151</v>
      </c>
      <c r="K195" s="125">
        <v>12.355</v>
      </c>
      <c r="L195" s="159"/>
      <c r="M195" s="159"/>
      <c r="N195" s="159">
        <f>ROUND($L$195*$K$195,2)</f>
        <v>0</v>
      </c>
      <c r="O195" s="159"/>
      <c r="P195" s="159"/>
      <c r="Q195" s="159"/>
      <c r="R195" s="23"/>
      <c r="T195" s="126"/>
      <c r="U195" s="28" t="s">
        <v>38</v>
      </c>
      <c r="V195" s="127">
        <v>0.18158</v>
      </c>
      <c r="W195" s="127">
        <f>$V$195*$K$195</f>
        <v>2.2434209</v>
      </c>
      <c r="X195" s="127">
        <v>0.00032</v>
      </c>
      <c r="Y195" s="127">
        <f>$X$195*$K$195</f>
        <v>0.003953600000000001</v>
      </c>
      <c r="Z195" s="127">
        <v>0</v>
      </c>
      <c r="AA195" s="128">
        <f>$Z$195*$K$195</f>
        <v>0</v>
      </c>
      <c r="AR195" s="9" t="s">
        <v>204</v>
      </c>
      <c r="AT195" s="9" t="s">
        <v>148</v>
      </c>
      <c r="AU195" s="9" t="s">
        <v>129</v>
      </c>
      <c r="AY195" s="9" t="s">
        <v>147</v>
      </c>
      <c r="BE195" s="101">
        <f>IF($U$195="základná",$N$195,0)</f>
        <v>0</v>
      </c>
      <c r="BF195" s="101">
        <f>IF($U$195="znížená",$N$195,0)</f>
        <v>0</v>
      </c>
      <c r="BG195" s="101">
        <f>IF($U$195="zákl. prenesená",$N$195,0)</f>
        <v>0</v>
      </c>
      <c r="BH195" s="101">
        <f>IF($U$195="zníž. prenesená",$N$195,0)</f>
        <v>0</v>
      </c>
      <c r="BI195" s="101">
        <f>IF($U$195="nulová",$N$195,0)</f>
        <v>0</v>
      </c>
      <c r="BJ195" s="9" t="s">
        <v>129</v>
      </c>
      <c r="BK195" s="101">
        <f>ROUND($L$195*$K$195,2)</f>
        <v>0</v>
      </c>
      <c r="BL195" s="9" t="s">
        <v>204</v>
      </c>
      <c r="BM195" s="9" t="s">
        <v>568</v>
      </c>
    </row>
    <row r="196" spans="2:63" s="112" customFormat="1" ht="37.5" customHeight="1">
      <c r="B196" s="113"/>
      <c r="D196" s="114" t="s">
        <v>325</v>
      </c>
      <c r="E196" s="114"/>
      <c r="F196" s="114"/>
      <c r="G196" s="114"/>
      <c r="H196" s="114"/>
      <c r="I196" s="114"/>
      <c r="J196" s="114"/>
      <c r="K196" s="114"/>
      <c r="L196" s="114"/>
      <c r="M196" s="114"/>
      <c r="N196" s="163">
        <f>$BK$196</f>
        <v>0</v>
      </c>
      <c r="O196" s="163"/>
      <c r="P196" s="163"/>
      <c r="Q196" s="163"/>
      <c r="R196" s="115"/>
      <c r="T196" s="116"/>
      <c r="W196" s="117">
        <f>$W$197</f>
        <v>16.96</v>
      </c>
      <c r="Y196" s="117">
        <f>$Y$197</f>
        <v>0</v>
      </c>
      <c r="AA196" s="118">
        <f>$AA$197</f>
        <v>0</v>
      </c>
      <c r="AR196" s="119" t="s">
        <v>157</v>
      </c>
      <c r="AT196" s="119" t="s">
        <v>70</v>
      </c>
      <c r="AU196" s="119" t="s">
        <v>71</v>
      </c>
      <c r="AY196" s="119" t="s">
        <v>147</v>
      </c>
      <c r="BK196" s="120">
        <f>$BK$197</f>
        <v>0</v>
      </c>
    </row>
    <row r="197" spans="2:63" s="112" customFormat="1" ht="21" customHeight="1">
      <c r="B197" s="113"/>
      <c r="D197" s="121" t="s">
        <v>326</v>
      </c>
      <c r="E197" s="121"/>
      <c r="F197" s="121"/>
      <c r="G197" s="121"/>
      <c r="H197" s="121"/>
      <c r="I197" s="121"/>
      <c r="J197" s="121"/>
      <c r="K197" s="121"/>
      <c r="L197" s="121"/>
      <c r="M197" s="121"/>
      <c r="N197" s="160">
        <f>$BK$197</f>
        <v>0</v>
      </c>
      <c r="O197" s="160"/>
      <c r="P197" s="160"/>
      <c r="Q197" s="160"/>
      <c r="R197" s="115"/>
      <c r="T197" s="116"/>
      <c r="W197" s="117">
        <f>SUM($W$198:$W$199)</f>
        <v>16.96</v>
      </c>
      <c r="Y197" s="117">
        <f>SUM($Y$198:$Y$199)</f>
        <v>0</v>
      </c>
      <c r="AA197" s="118">
        <f>SUM($AA$198:$AA$199)</f>
        <v>0</v>
      </c>
      <c r="AR197" s="119" t="s">
        <v>157</v>
      </c>
      <c r="AT197" s="119" t="s">
        <v>70</v>
      </c>
      <c r="AU197" s="119" t="s">
        <v>76</v>
      </c>
      <c r="AY197" s="119" t="s">
        <v>147</v>
      </c>
      <c r="BK197" s="120">
        <f>SUM($BK$198:$BK$199)</f>
        <v>0</v>
      </c>
    </row>
    <row r="198" spans="2:65" s="9" customFormat="1" ht="39" customHeight="1">
      <c r="B198" s="22"/>
      <c r="C198" s="122" t="s">
        <v>439</v>
      </c>
      <c r="D198" s="122" t="s">
        <v>148</v>
      </c>
      <c r="E198" s="123" t="s">
        <v>350</v>
      </c>
      <c r="F198" s="158" t="s">
        <v>500</v>
      </c>
      <c r="G198" s="158"/>
      <c r="H198" s="158"/>
      <c r="I198" s="158"/>
      <c r="J198" s="124" t="s">
        <v>338</v>
      </c>
      <c r="K198" s="125">
        <v>8</v>
      </c>
      <c r="L198" s="159"/>
      <c r="M198" s="159"/>
      <c r="N198" s="159">
        <f>ROUND($L$198*$K$198,2)</f>
        <v>0</v>
      </c>
      <c r="O198" s="159"/>
      <c r="P198" s="159"/>
      <c r="Q198" s="159"/>
      <c r="R198" s="23"/>
      <c r="T198" s="126"/>
      <c r="U198" s="28" t="s">
        <v>38</v>
      </c>
      <c r="V198" s="127">
        <v>1.06</v>
      </c>
      <c r="W198" s="127">
        <f>$V$198*$K$198</f>
        <v>8.48</v>
      </c>
      <c r="X198" s="127">
        <v>0</v>
      </c>
      <c r="Y198" s="127">
        <f>$X$198*$K$198</f>
        <v>0</v>
      </c>
      <c r="Z198" s="127">
        <v>0</v>
      </c>
      <c r="AA198" s="128">
        <f>$Z$198*$K$198</f>
        <v>0</v>
      </c>
      <c r="AR198" s="9" t="s">
        <v>351</v>
      </c>
      <c r="AT198" s="9" t="s">
        <v>148</v>
      </c>
      <c r="AU198" s="9" t="s">
        <v>129</v>
      </c>
      <c r="AY198" s="9" t="s">
        <v>147</v>
      </c>
      <c r="BE198" s="101">
        <f>IF($U$198="základná",$N$198,0)</f>
        <v>0</v>
      </c>
      <c r="BF198" s="101">
        <f>IF($U$198="znížená",$N$198,0)</f>
        <v>0</v>
      </c>
      <c r="BG198" s="101">
        <f>IF($U$198="zákl. prenesená",$N$198,0)</f>
        <v>0</v>
      </c>
      <c r="BH198" s="101">
        <f>IF($U$198="zníž. prenesená",$N$198,0)</f>
        <v>0</v>
      </c>
      <c r="BI198" s="101">
        <f>IF($U$198="nulová",$N$198,0)</f>
        <v>0</v>
      </c>
      <c r="BJ198" s="9" t="s">
        <v>129</v>
      </c>
      <c r="BK198" s="101">
        <f>ROUND($L$198*$K$198,2)</f>
        <v>0</v>
      </c>
      <c r="BL198" s="9" t="s">
        <v>351</v>
      </c>
      <c r="BM198" s="9" t="s">
        <v>569</v>
      </c>
    </row>
    <row r="199" spans="2:65" s="9" customFormat="1" ht="39" customHeight="1">
      <c r="B199" s="22"/>
      <c r="C199" s="122" t="s">
        <v>442</v>
      </c>
      <c r="D199" s="122" t="s">
        <v>148</v>
      </c>
      <c r="E199" s="123" t="s">
        <v>353</v>
      </c>
      <c r="F199" s="158" t="s">
        <v>502</v>
      </c>
      <c r="G199" s="158"/>
      <c r="H199" s="158"/>
      <c r="I199" s="158"/>
      <c r="J199" s="124" t="s">
        <v>338</v>
      </c>
      <c r="K199" s="125">
        <v>8</v>
      </c>
      <c r="L199" s="159"/>
      <c r="M199" s="159"/>
      <c r="N199" s="159">
        <f>ROUND($L$199*$K$199,2)</f>
        <v>0</v>
      </c>
      <c r="O199" s="159"/>
      <c r="P199" s="159"/>
      <c r="Q199" s="159"/>
      <c r="R199" s="23"/>
      <c r="T199" s="126"/>
      <c r="U199" s="28" t="s">
        <v>38</v>
      </c>
      <c r="V199" s="127">
        <v>1.06</v>
      </c>
      <c r="W199" s="127">
        <f>$V$199*$K$199</f>
        <v>8.48</v>
      </c>
      <c r="X199" s="127">
        <v>0</v>
      </c>
      <c r="Y199" s="127">
        <f>$X$199*$K$199</f>
        <v>0</v>
      </c>
      <c r="Z199" s="127">
        <v>0</v>
      </c>
      <c r="AA199" s="128">
        <f>$Z$199*$K$199</f>
        <v>0</v>
      </c>
      <c r="AR199" s="9" t="s">
        <v>351</v>
      </c>
      <c r="AT199" s="9" t="s">
        <v>148</v>
      </c>
      <c r="AU199" s="9" t="s">
        <v>129</v>
      </c>
      <c r="AY199" s="9" t="s">
        <v>147</v>
      </c>
      <c r="BE199" s="101">
        <f>IF($U$199="základná",$N$199,0)</f>
        <v>0</v>
      </c>
      <c r="BF199" s="101">
        <f>IF($U$199="znížená",$N$199,0)</f>
        <v>0</v>
      </c>
      <c r="BG199" s="101">
        <f>IF($U$199="zákl. prenesená",$N$199,0)</f>
        <v>0</v>
      </c>
      <c r="BH199" s="101">
        <f>IF($U$199="zníž. prenesená",$N$199,0)</f>
        <v>0</v>
      </c>
      <c r="BI199" s="101">
        <f>IF($U$199="nulová",$N$199,0)</f>
        <v>0</v>
      </c>
      <c r="BJ199" s="9" t="s">
        <v>129</v>
      </c>
      <c r="BK199" s="101">
        <f>ROUND($L$199*$K$199,2)</f>
        <v>0</v>
      </c>
      <c r="BL199" s="9" t="s">
        <v>351</v>
      </c>
      <c r="BM199" s="9" t="s">
        <v>570</v>
      </c>
    </row>
    <row r="200" spans="2:63" s="112" customFormat="1" ht="37.5" customHeight="1">
      <c r="B200" s="113"/>
      <c r="D200" s="114" t="s">
        <v>327</v>
      </c>
      <c r="E200" s="114"/>
      <c r="F200" s="114"/>
      <c r="G200" s="114"/>
      <c r="H200" s="114"/>
      <c r="I200" s="114"/>
      <c r="J200" s="114"/>
      <c r="K200" s="114"/>
      <c r="L200" s="114"/>
      <c r="M200" s="114"/>
      <c r="N200" s="163">
        <f>$BK$200</f>
        <v>0</v>
      </c>
      <c r="O200" s="163"/>
      <c r="P200" s="163"/>
      <c r="Q200" s="163"/>
      <c r="R200" s="115"/>
      <c r="T200" s="116"/>
      <c r="W200" s="117">
        <f>$W$201</f>
        <v>4.24</v>
      </c>
      <c r="Y200" s="117">
        <f>$Y$201</f>
        <v>0</v>
      </c>
      <c r="AA200" s="118">
        <f>$AA$201</f>
        <v>0</v>
      </c>
      <c r="AR200" s="119" t="s">
        <v>152</v>
      </c>
      <c r="AT200" s="119" t="s">
        <v>70</v>
      </c>
      <c r="AU200" s="119" t="s">
        <v>71</v>
      </c>
      <c r="AY200" s="119" t="s">
        <v>147</v>
      </c>
      <c r="BK200" s="120">
        <f>$BK$201</f>
        <v>0</v>
      </c>
    </row>
    <row r="201" spans="2:63" s="112" customFormat="1" ht="21" customHeight="1">
      <c r="B201" s="113"/>
      <c r="D201" s="121" t="s">
        <v>328</v>
      </c>
      <c r="E201" s="121"/>
      <c r="F201" s="121"/>
      <c r="G201" s="121"/>
      <c r="H201" s="121"/>
      <c r="I201" s="121"/>
      <c r="J201" s="121"/>
      <c r="K201" s="121"/>
      <c r="L201" s="121"/>
      <c r="M201" s="121"/>
      <c r="N201" s="160">
        <f>$BK$201</f>
        <v>0</v>
      </c>
      <c r="O201" s="160"/>
      <c r="P201" s="160"/>
      <c r="Q201" s="160"/>
      <c r="R201" s="115"/>
      <c r="T201" s="116"/>
      <c r="W201" s="117">
        <f>$W$202</f>
        <v>4.24</v>
      </c>
      <c r="Y201" s="117">
        <f>$Y$202</f>
        <v>0</v>
      </c>
      <c r="AA201" s="118">
        <f>$AA$202</f>
        <v>0</v>
      </c>
      <c r="AR201" s="119" t="s">
        <v>152</v>
      </c>
      <c r="AT201" s="119" t="s">
        <v>70</v>
      </c>
      <c r="AU201" s="119" t="s">
        <v>76</v>
      </c>
      <c r="AY201" s="119" t="s">
        <v>147</v>
      </c>
      <c r="BK201" s="120">
        <f>$BK$202</f>
        <v>0</v>
      </c>
    </row>
    <row r="202" spans="2:65" s="9" customFormat="1" ht="39" customHeight="1">
      <c r="B202" s="22"/>
      <c r="C202" s="122" t="s">
        <v>445</v>
      </c>
      <c r="D202" s="122" t="s">
        <v>148</v>
      </c>
      <c r="E202" s="123" t="s">
        <v>355</v>
      </c>
      <c r="F202" s="158" t="s">
        <v>356</v>
      </c>
      <c r="G202" s="158"/>
      <c r="H202" s="158"/>
      <c r="I202" s="158"/>
      <c r="J202" s="124" t="s">
        <v>338</v>
      </c>
      <c r="K202" s="125">
        <v>4</v>
      </c>
      <c r="L202" s="159"/>
      <c r="M202" s="159"/>
      <c r="N202" s="159">
        <f>ROUND($L$202*$K$202,2)</f>
        <v>0</v>
      </c>
      <c r="O202" s="159"/>
      <c r="P202" s="159"/>
      <c r="Q202" s="159"/>
      <c r="R202" s="23"/>
      <c r="T202" s="126"/>
      <c r="U202" s="133" t="s">
        <v>38</v>
      </c>
      <c r="V202" s="134">
        <v>1.06</v>
      </c>
      <c r="W202" s="134">
        <f>$V$202*$K$202</f>
        <v>4.24</v>
      </c>
      <c r="X202" s="134">
        <v>0</v>
      </c>
      <c r="Y202" s="134">
        <f>$X$202*$K$202</f>
        <v>0</v>
      </c>
      <c r="Z202" s="134">
        <v>0</v>
      </c>
      <c r="AA202" s="135">
        <f>$Z$202*$K$202</f>
        <v>0</v>
      </c>
      <c r="AR202" s="9" t="s">
        <v>357</v>
      </c>
      <c r="AT202" s="9" t="s">
        <v>148</v>
      </c>
      <c r="AU202" s="9" t="s">
        <v>129</v>
      </c>
      <c r="AY202" s="9" t="s">
        <v>147</v>
      </c>
      <c r="BE202" s="101">
        <f>IF($U$202="základná",$N$202,0)</f>
        <v>0</v>
      </c>
      <c r="BF202" s="101">
        <f>IF($U$202="znížená",$N$202,0)</f>
        <v>0</v>
      </c>
      <c r="BG202" s="101">
        <f>IF($U$202="zákl. prenesená",$N$202,0)</f>
        <v>0</v>
      </c>
      <c r="BH202" s="101">
        <f>IF($U$202="zníž. prenesená",$N$202,0)</f>
        <v>0</v>
      </c>
      <c r="BI202" s="101">
        <f>IF($U$202="nulová",$N$202,0)</f>
        <v>0</v>
      </c>
      <c r="BJ202" s="9" t="s">
        <v>129</v>
      </c>
      <c r="BK202" s="101">
        <f>ROUND($L$202*$K$202,2)</f>
        <v>0</v>
      </c>
      <c r="BL202" s="9" t="s">
        <v>357</v>
      </c>
      <c r="BM202" s="9" t="s">
        <v>571</v>
      </c>
    </row>
    <row r="203" spans="2:18" s="9" customFormat="1" ht="7.5" customHeight="1">
      <c r="B203" s="43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5"/>
    </row>
  </sheetData>
  <sheetProtection selectLockedCells="1" selectUnlockedCells="1"/>
  <mergeCells count="266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N127:Q127"/>
    <mergeCell ref="N128:Q128"/>
    <mergeCell ref="N129:Q129"/>
    <mergeCell ref="F130:I130"/>
    <mergeCell ref="L130:M130"/>
    <mergeCell ref="N130:Q130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46:Q146"/>
    <mergeCell ref="F147:I147"/>
    <mergeCell ref="L147:M147"/>
    <mergeCell ref="N147:Q147"/>
    <mergeCell ref="N148:Q148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9:I199"/>
    <mergeCell ref="L199:M199"/>
    <mergeCell ref="N199:Q199"/>
    <mergeCell ref="F193:I193"/>
    <mergeCell ref="L193:M193"/>
    <mergeCell ref="N193:Q193"/>
    <mergeCell ref="N194:Q194"/>
    <mergeCell ref="F195:I195"/>
    <mergeCell ref="L195:M195"/>
    <mergeCell ref="N195:Q195"/>
    <mergeCell ref="N200:Q200"/>
    <mergeCell ref="N201:Q201"/>
    <mergeCell ref="F202:I202"/>
    <mergeCell ref="L202:M202"/>
    <mergeCell ref="N202:Q202"/>
    <mergeCell ref="N196:Q196"/>
    <mergeCell ref="N197:Q197"/>
    <mergeCell ref="F198:I198"/>
    <mergeCell ref="L198:M198"/>
    <mergeCell ref="N198:Q198"/>
  </mergeCells>
  <hyperlinks>
    <hyperlink ref="F1" location="C2" display="1) Krycí list rozpočtu"/>
    <hyperlink ref="H1" location="C86" display="2) Rekapitulácia rozpočtu"/>
    <hyperlink ref="L1" location="C126" display="3) Rozpočet"/>
    <hyperlink ref="S1" location="'Rekapitulácia stavby'!C2" display="Rekapitulácia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7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S108" sqref="S108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1"/>
      <c r="B1" s="4"/>
      <c r="C1" s="4"/>
      <c r="D1" s="5" t="s">
        <v>1</v>
      </c>
      <c r="E1" s="4"/>
      <c r="F1" s="6" t="s">
        <v>104</v>
      </c>
      <c r="G1" s="6"/>
      <c r="H1" s="175" t="s">
        <v>105</v>
      </c>
      <c r="I1" s="175"/>
      <c r="J1" s="175"/>
      <c r="K1" s="175"/>
      <c r="L1" s="6" t="s">
        <v>106</v>
      </c>
      <c r="M1" s="4"/>
      <c r="N1" s="4"/>
      <c r="O1" s="5" t="s">
        <v>107</v>
      </c>
      <c r="P1" s="4"/>
      <c r="Q1" s="4"/>
      <c r="R1" s="4"/>
      <c r="S1" s="6" t="s">
        <v>108</v>
      </c>
      <c r="T1" s="6"/>
      <c r="U1" s="81"/>
      <c r="V1" s="81"/>
    </row>
    <row r="2" spans="3:46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5" t="s">
        <v>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" t="s">
        <v>87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71</v>
      </c>
    </row>
    <row r="4" spans="2:46" s="1" customFormat="1" ht="37.5" customHeight="1">
      <c r="B4" s="13"/>
      <c r="C4" s="146" t="s">
        <v>973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T4" s="15" t="s">
        <v>11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170" t="str">
        <f>'Rekapitulácia stavby'!$K$6</f>
        <v>Obnova kultúrneho domu Prašník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14"/>
    </row>
    <row r="7" spans="2:18" s="9" customFormat="1" ht="33.75" customHeight="1">
      <c r="B7" s="22"/>
      <c r="D7" s="17" t="s">
        <v>109</v>
      </c>
      <c r="F7" s="156" t="s">
        <v>968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19</v>
      </c>
      <c r="F9" s="19" t="s">
        <v>20</v>
      </c>
      <c r="M9" s="18" t="s">
        <v>21</v>
      </c>
      <c r="O9" s="165">
        <f>'Rekapitulácia stavby'!$AN$8</f>
        <v>42228</v>
      </c>
      <c r="P9" s="165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22</v>
      </c>
      <c r="M11" s="18" t="s">
        <v>23</v>
      </c>
      <c r="O11" s="148"/>
      <c r="P11" s="148"/>
      <c r="R11" s="23"/>
    </row>
    <row r="12" spans="2:18" s="9" customFormat="1" ht="18.75" customHeight="1">
      <c r="B12" s="22"/>
      <c r="E12" s="19" t="s">
        <v>20</v>
      </c>
      <c r="M12" s="18" t="s">
        <v>24</v>
      </c>
      <c r="O12" s="148"/>
      <c r="P12" s="148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25</v>
      </c>
      <c r="M14" s="18" t="s">
        <v>23</v>
      </c>
      <c r="O14" s="148">
        <f>IF('Rekapitulácia stavby'!$AN$13="","",'Rekapitulácia stavby'!$AN$13)</f>
      </c>
      <c r="P14" s="148"/>
      <c r="R14" s="23"/>
    </row>
    <row r="15" spans="2:18" s="9" customFormat="1" ht="18.75" customHeight="1">
      <c r="B15" s="22"/>
      <c r="E15" s="19" t="str">
        <f>IF('Rekapitulácia stavby'!$E$14="","",'Rekapitulácia stavby'!$E$14)</f>
        <v> </v>
      </c>
      <c r="M15" s="18" t="s">
        <v>24</v>
      </c>
      <c r="O15" s="148">
        <f>IF('Rekapitulácia stavby'!$AN$14="","",'Rekapitulácia stavby'!$AN$14)</f>
      </c>
      <c r="P15" s="148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27</v>
      </c>
      <c r="M17" s="18" t="s">
        <v>23</v>
      </c>
      <c r="O17" s="148"/>
      <c r="P17" s="148"/>
      <c r="R17" s="23"/>
    </row>
    <row r="18" spans="2:18" s="9" customFormat="1" ht="18.75" customHeight="1">
      <c r="B18" s="22"/>
      <c r="E18" s="19" t="s">
        <v>28</v>
      </c>
      <c r="M18" s="18" t="s">
        <v>24</v>
      </c>
      <c r="O18" s="148"/>
      <c r="P18" s="148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30</v>
      </c>
      <c r="M20" s="18" t="s">
        <v>23</v>
      </c>
      <c r="O20" s="148">
        <f>IF('Rekapitulácia stavby'!$AN$19="","",'Rekapitulácia stavby'!$AN$19)</f>
      </c>
      <c r="P20" s="148"/>
      <c r="R20" s="23"/>
    </row>
    <row r="21" spans="2:18" s="9" customFormat="1" ht="18.75" customHeight="1">
      <c r="B21" s="22"/>
      <c r="E21" s="19" t="str">
        <f>IF('Rekapitulácia stavby'!$E$20="","",'Rekapitulácia stavby'!$E$20)</f>
        <v> </v>
      </c>
      <c r="M21" s="18" t="s">
        <v>24</v>
      </c>
      <c r="O21" s="148">
        <f>IF('Rekapitulácia stavby'!$AN$20="","",'Rekapitulácia stavby'!$AN$20)</f>
      </c>
      <c r="P21" s="148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31</v>
      </c>
      <c r="R23" s="23"/>
    </row>
    <row r="24" spans="2:18" s="82" customFormat="1" ht="57" customHeight="1">
      <c r="B24" s="83"/>
      <c r="E24" s="157" t="s">
        <v>572</v>
      </c>
      <c r="F24" s="157"/>
      <c r="G24" s="157"/>
      <c r="H24" s="157"/>
      <c r="I24" s="157"/>
      <c r="J24" s="157"/>
      <c r="K24" s="157"/>
      <c r="L24" s="157"/>
      <c r="R24" s="84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5" t="s">
        <v>111</v>
      </c>
      <c r="M27" s="152">
        <f>$N$88</f>
        <v>0</v>
      </c>
      <c r="N27" s="152"/>
      <c r="O27" s="152"/>
      <c r="P27" s="152"/>
      <c r="R27" s="23"/>
    </row>
    <row r="28" spans="2:18" s="9" customFormat="1" ht="15" customHeight="1">
      <c r="B28" s="22"/>
      <c r="D28" s="21" t="s">
        <v>112</v>
      </c>
      <c r="M28" s="152">
        <f>$N$94</f>
        <v>0</v>
      </c>
      <c r="N28" s="152"/>
      <c r="O28" s="152"/>
      <c r="P28" s="15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6" t="s">
        <v>34</v>
      </c>
      <c r="M30" s="174">
        <f>ROUND($M$27+$M$28,2)</f>
        <v>0</v>
      </c>
      <c r="N30" s="174"/>
      <c r="O30" s="174"/>
      <c r="P30" s="174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35</v>
      </c>
      <c r="E32" s="27" t="s">
        <v>36</v>
      </c>
      <c r="F32" s="87">
        <v>0.2</v>
      </c>
      <c r="G32" s="88" t="s">
        <v>37</v>
      </c>
      <c r="H32" s="173">
        <f>ROUND((SUM($BE$94:$BE$98)+SUM($BE$116:$BE$196)),2)</f>
        <v>0</v>
      </c>
      <c r="I32" s="173"/>
      <c r="J32" s="173"/>
      <c r="M32" s="173">
        <f>ROUND(ROUND((SUM($BE$94:$BE$98)+SUM($BE$116:$BE$196)),2)*$F$32,2)</f>
        <v>0</v>
      </c>
      <c r="N32" s="173"/>
      <c r="O32" s="173"/>
      <c r="P32" s="173"/>
      <c r="R32" s="23"/>
    </row>
    <row r="33" spans="2:18" s="9" customFormat="1" ht="15" customHeight="1">
      <c r="B33" s="22"/>
      <c r="E33" s="27" t="s">
        <v>38</v>
      </c>
      <c r="F33" s="87">
        <v>0.2</v>
      </c>
      <c r="G33" s="88" t="s">
        <v>37</v>
      </c>
      <c r="H33" s="173">
        <f>ROUND((SUM($BF$94:$BF$98)+SUM($BF$116:$BF$196)),2)</f>
        <v>0</v>
      </c>
      <c r="I33" s="173"/>
      <c r="J33" s="173"/>
      <c r="M33" s="173">
        <f>ROUND(ROUND((SUM($BF$94:$BF$98)+SUM($BF$116:$BF$196)),2)*$F$33,2)</f>
        <v>0</v>
      </c>
      <c r="N33" s="173"/>
      <c r="O33" s="173"/>
      <c r="P33" s="173"/>
      <c r="R33" s="23"/>
    </row>
    <row r="34" spans="2:18" s="9" customFormat="1" ht="15" customHeight="1" hidden="1">
      <c r="B34" s="22"/>
      <c r="E34" s="27" t="s">
        <v>39</v>
      </c>
      <c r="F34" s="87">
        <v>0.2</v>
      </c>
      <c r="G34" s="88" t="s">
        <v>37</v>
      </c>
      <c r="H34" s="173">
        <f>ROUND((SUM($BG$94:$BG$98)+SUM($BG$116:$BG$196)),2)</f>
        <v>0</v>
      </c>
      <c r="I34" s="173"/>
      <c r="J34" s="173"/>
      <c r="M34" s="173">
        <v>0</v>
      </c>
      <c r="N34" s="173"/>
      <c r="O34" s="173"/>
      <c r="P34" s="173"/>
      <c r="R34" s="23"/>
    </row>
    <row r="35" spans="2:18" s="9" customFormat="1" ht="15" customHeight="1" hidden="1">
      <c r="B35" s="22"/>
      <c r="E35" s="27" t="s">
        <v>40</v>
      </c>
      <c r="F35" s="87">
        <v>0.2</v>
      </c>
      <c r="G35" s="88" t="s">
        <v>37</v>
      </c>
      <c r="H35" s="173">
        <f>ROUND((SUM($BH$94:$BH$98)+SUM($BH$116:$BH$196)),2)</f>
        <v>0</v>
      </c>
      <c r="I35" s="173"/>
      <c r="J35" s="173"/>
      <c r="M35" s="173">
        <v>0</v>
      </c>
      <c r="N35" s="173"/>
      <c r="O35" s="173"/>
      <c r="P35" s="173"/>
      <c r="R35" s="23"/>
    </row>
    <row r="36" spans="2:18" s="9" customFormat="1" ht="15" customHeight="1" hidden="1">
      <c r="B36" s="22"/>
      <c r="E36" s="27" t="s">
        <v>41</v>
      </c>
      <c r="F36" s="87">
        <v>0</v>
      </c>
      <c r="G36" s="88" t="s">
        <v>37</v>
      </c>
      <c r="H36" s="173">
        <f>ROUND((SUM($BI$94:$BI$98)+SUM($BI$116:$BI$196)),2)</f>
        <v>0</v>
      </c>
      <c r="I36" s="173"/>
      <c r="J36" s="173"/>
      <c r="M36" s="173">
        <v>0</v>
      </c>
      <c r="N36" s="173"/>
      <c r="O36" s="173"/>
      <c r="P36" s="173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42</v>
      </c>
      <c r="E38" s="32"/>
      <c r="F38" s="32"/>
      <c r="G38" s="89" t="s">
        <v>43</v>
      </c>
      <c r="H38" s="33" t="s">
        <v>44</v>
      </c>
      <c r="I38" s="32"/>
      <c r="J38" s="32"/>
      <c r="K38" s="32"/>
      <c r="L38" s="145">
        <f>SUM($M$30:$M$36)</f>
        <v>0</v>
      </c>
      <c r="M38" s="145"/>
      <c r="N38" s="145"/>
      <c r="O38" s="145"/>
      <c r="P38" s="1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45</v>
      </c>
      <c r="E50" s="35"/>
      <c r="F50" s="35"/>
      <c r="G50" s="35"/>
      <c r="H50" s="36"/>
      <c r="J50" s="34" t="s">
        <v>46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47</v>
      </c>
      <c r="E59" s="40"/>
      <c r="F59" s="40"/>
      <c r="G59" s="41" t="s">
        <v>48</v>
      </c>
      <c r="H59" s="42"/>
      <c r="J59" s="39" t="s">
        <v>47</v>
      </c>
      <c r="K59" s="40"/>
      <c r="L59" s="40"/>
      <c r="M59" s="40"/>
      <c r="N59" s="41" t="s">
        <v>48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49</v>
      </c>
      <c r="E61" s="35"/>
      <c r="F61" s="35"/>
      <c r="G61" s="35"/>
      <c r="H61" s="36"/>
      <c r="J61" s="34" t="s">
        <v>50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47</v>
      </c>
      <c r="E70" s="40"/>
      <c r="F70" s="40"/>
      <c r="G70" s="41" t="s">
        <v>48</v>
      </c>
      <c r="H70" s="42"/>
      <c r="J70" s="39" t="s">
        <v>47</v>
      </c>
      <c r="K70" s="40"/>
      <c r="L70" s="40"/>
      <c r="M70" s="40"/>
      <c r="N70" s="41" t="s">
        <v>48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46" t="s">
        <v>974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170" t="str">
        <f>$F$6</f>
        <v>Obnova kultúrneho domu Prašník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3"/>
    </row>
    <row r="79" spans="2:18" s="9" customFormat="1" ht="37.5" customHeight="1">
      <c r="B79" s="22"/>
      <c r="C79" s="51" t="s">
        <v>109</v>
      </c>
      <c r="F79" s="147" t="str">
        <f>$F$7</f>
        <v>4_1 - Elektroinštalácia - Kultúrny dom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19</v>
      </c>
      <c r="F81" s="19" t="str">
        <f>$F$9</f>
        <v>Obec Prašník</v>
      </c>
      <c r="K81" s="18" t="s">
        <v>21</v>
      </c>
      <c r="M81" s="165">
        <f>IF($O$9="","",$O$9)</f>
        <v>42228</v>
      </c>
      <c r="N81" s="165"/>
      <c r="O81" s="165"/>
      <c r="P81" s="165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22</v>
      </c>
      <c r="F83" s="19" t="str">
        <f>$E$12</f>
        <v>Obec Prašník</v>
      </c>
      <c r="K83" s="18" t="s">
        <v>27</v>
      </c>
      <c r="M83" s="148" t="str">
        <f>$E$18</f>
        <v>Ing. Michal Štoder</v>
      </c>
      <c r="N83" s="148"/>
      <c r="O83" s="148"/>
      <c r="P83" s="148"/>
      <c r="Q83" s="148"/>
      <c r="R83" s="23"/>
    </row>
    <row r="84" spans="2:18" s="9" customFormat="1" ht="15" customHeight="1">
      <c r="B84" s="22"/>
      <c r="C84" s="18" t="s">
        <v>25</v>
      </c>
      <c r="F84" s="19" t="str">
        <f>IF($E$15="","",$E$15)</f>
        <v> </v>
      </c>
      <c r="K84" s="18" t="s">
        <v>30</v>
      </c>
      <c r="M84" s="148" t="str">
        <f>$E$21</f>
        <v> </v>
      </c>
      <c r="N84" s="148"/>
      <c r="O84" s="148"/>
      <c r="P84" s="148"/>
      <c r="Q84" s="148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72" t="s">
        <v>113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72" t="s">
        <v>114</v>
      </c>
      <c r="O86" s="172"/>
      <c r="P86" s="172"/>
      <c r="Q86" s="17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115</v>
      </c>
      <c r="N88" s="137">
        <f>$N$116</f>
        <v>0</v>
      </c>
      <c r="O88" s="137"/>
      <c r="P88" s="137"/>
      <c r="Q88" s="137"/>
      <c r="R88" s="23"/>
      <c r="AU88" s="9" t="s">
        <v>116</v>
      </c>
    </row>
    <row r="89" spans="2:18" s="90" customFormat="1" ht="25.5" customHeight="1">
      <c r="B89" s="91"/>
      <c r="D89" s="92" t="s">
        <v>325</v>
      </c>
      <c r="N89" s="171">
        <f>$N$117</f>
        <v>0</v>
      </c>
      <c r="O89" s="171"/>
      <c r="P89" s="171"/>
      <c r="Q89" s="171"/>
      <c r="R89" s="93"/>
    </row>
    <row r="90" spans="2:18" s="85" customFormat="1" ht="21" customHeight="1">
      <c r="B90" s="94"/>
      <c r="D90" s="95" t="s">
        <v>326</v>
      </c>
      <c r="N90" s="169">
        <f>$N$118</f>
        <v>0</v>
      </c>
      <c r="O90" s="169"/>
      <c r="P90" s="169"/>
      <c r="Q90" s="169"/>
      <c r="R90" s="96"/>
    </row>
    <row r="91" spans="2:18" s="90" customFormat="1" ht="25.5" customHeight="1">
      <c r="B91" s="91"/>
      <c r="D91" s="92" t="s">
        <v>327</v>
      </c>
      <c r="N91" s="171">
        <f>$N$186</f>
        <v>0</v>
      </c>
      <c r="O91" s="171"/>
      <c r="P91" s="171"/>
      <c r="Q91" s="171"/>
      <c r="R91" s="93"/>
    </row>
    <row r="92" spans="2:18" s="85" customFormat="1" ht="21" customHeight="1">
      <c r="B92" s="94"/>
      <c r="D92" s="95" t="s">
        <v>573</v>
      </c>
      <c r="N92" s="169">
        <f>$N$187</f>
        <v>0</v>
      </c>
      <c r="O92" s="169"/>
      <c r="P92" s="169"/>
      <c r="Q92" s="169"/>
      <c r="R92" s="96"/>
    </row>
    <row r="93" spans="2:18" s="9" customFormat="1" ht="22.5" customHeight="1">
      <c r="B93" s="22"/>
      <c r="R93" s="23"/>
    </row>
    <row r="94" spans="2:21" s="9" customFormat="1" ht="30" customHeight="1">
      <c r="B94" s="22"/>
      <c r="C94" s="62" t="s">
        <v>126</v>
      </c>
      <c r="N94" s="137">
        <f>ROUND($N$95+$N$96+$N$97,2)</f>
        <v>0</v>
      </c>
      <c r="O94" s="137"/>
      <c r="P94" s="137"/>
      <c r="Q94" s="137"/>
      <c r="R94" s="23"/>
      <c r="T94" s="97"/>
      <c r="U94" s="98" t="s">
        <v>35</v>
      </c>
    </row>
    <row r="95" spans="2:62" s="9" customFormat="1" ht="18.75" customHeight="1">
      <c r="B95" s="22"/>
      <c r="D95" s="168" t="s">
        <v>127</v>
      </c>
      <c r="E95" s="168"/>
      <c r="F95" s="168"/>
      <c r="G95" s="168"/>
      <c r="H95" s="168"/>
      <c r="N95" s="169">
        <v>0</v>
      </c>
      <c r="O95" s="169"/>
      <c r="P95" s="169"/>
      <c r="Q95" s="169"/>
      <c r="R95" s="23"/>
      <c r="T95" s="99"/>
      <c r="U95" s="100" t="s">
        <v>38</v>
      </c>
      <c r="AY95" s="9" t="s">
        <v>128</v>
      </c>
      <c r="BE95" s="101">
        <f>IF($U$95="základná",$N$95,0)</f>
        <v>0</v>
      </c>
      <c r="BF95" s="101">
        <f>IF($U$95="znížená",$N$95,0)</f>
        <v>0</v>
      </c>
      <c r="BG95" s="101">
        <f>IF($U$95="zákl. prenesená",$N$95,0)</f>
        <v>0</v>
      </c>
      <c r="BH95" s="101">
        <f>IF($U$95="zníž. prenesená",$N$95,0)</f>
        <v>0</v>
      </c>
      <c r="BI95" s="101">
        <f>IF($U$95="nulová",$N$95,0)</f>
        <v>0</v>
      </c>
      <c r="BJ95" s="9" t="s">
        <v>129</v>
      </c>
    </row>
    <row r="96" spans="2:62" s="9" customFormat="1" ht="18.75" customHeight="1">
      <c r="B96" s="22"/>
      <c r="D96" s="168" t="s">
        <v>130</v>
      </c>
      <c r="E96" s="168"/>
      <c r="F96" s="168"/>
      <c r="G96" s="168"/>
      <c r="H96" s="168"/>
      <c r="N96" s="169">
        <v>0</v>
      </c>
      <c r="O96" s="169"/>
      <c r="P96" s="169"/>
      <c r="Q96" s="169"/>
      <c r="R96" s="23"/>
      <c r="T96" s="99"/>
      <c r="U96" s="100" t="s">
        <v>38</v>
      </c>
      <c r="AY96" s="9" t="s">
        <v>128</v>
      </c>
      <c r="BE96" s="101">
        <f>IF($U$96="základná",$N$96,0)</f>
        <v>0</v>
      </c>
      <c r="BF96" s="101">
        <f>IF($U$96="znížená",$N$96,0)</f>
        <v>0</v>
      </c>
      <c r="BG96" s="101">
        <f>IF($U$96="zákl. prenesená",$N$96,0)</f>
        <v>0</v>
      </c>
      <c r="BH96" s="101">
        <f>IF($U$96="zníž. prenesená",$N$96,0)</f>
        <v>0</v>
      </c>
      <c r="BI96" s="101">
        <f>IF($U$96="nulová",$N$96,0)</f>
        <v>0</v>
      </c>
      <c r="BJ96" s="9" t="s">
        <v>129</v>
      </c>
    </row>
    <row r="97" spans="2:62" s="9" customFormat="1" ht="18.75" customHeight="1">
      <c r="B97" s="22"/>
      <c r="D97" s="95" t="s">
        <v>131</v>
      </c>
      <c r="N97" s="169">
        <v>0</v>
      </c>
      <c r="O97" s="169"/>
      <c r="P97" s="169"/>
      <c r="Q97" s="169"/>
      <c r="R97" s="23"/>
      <c r="T97" s="102"/>
      <c r="U97" s="103" t="s">
        <v>38</v>
      </c>
      <c r="AY97" s="9" t="s">
        <v>132</v>
      </c>
      <c r="BE97" s="101">
        <f>IF($U$97="základná",$N$97,0)</f>
        <v>0</v>
      </c>
      <c r="BF97" s="101">
        <f>IF($U$97="znížená",$N$97,0)</f>
        <v>0</v>
      </c>
      <c r="BG97" s="101">
        <f>IF($U$97="zákl. prenesená",$N$97,0)</f>
        <v>0</v>
      </c>
      <c r="BH97" s="101">
        <f>IF($U$97="zníž. prenesená",$N$97,0)</f>
        <v>0</v>
      </c>
      <c r="BI97" s="101">
        <f>IF($U$97="nulová",$N$97,0)</f>
        <v>0</v>
      </c>
      <c r="BJ97" s="9" t="s">
        <v>129</v>
      </c>
    </row>
    <row r="98" spans="2:18" s="9" customFormat="1" ht="14.25" customHeight="1">
      <c r="B98" s="22"/>
      <c r="R98" s="23"/>
    </row>
    <row r="99" spans="2:18" s="9" customFormat="1" ht="30" customHeight="1">
      <c r="B99" s="22"/>
      <c r="C99" s="80" t="s">
        <v>103</v>
      </c>
      <c r="D99" s="30"/>
      <c r="E99" s="30"/>
      <c r="F99" s="30"/>
      <c r="G99" s="30"/>
      <c r="H99" s="30"/>
      <c r="I99" s="30"/>
      <c r="J99" s="30"/>
      <c r="K99" s="30"/>
      <c r="L99" s="138">
        <f>ROUND(SUM($N$88+$N$94),2)</f>
        <v>0</v>
      </c>
      <c r="M99" s="138"/>
      <c r="N99" s="138"/>
      <c r="O99" s="138"/>
      <c r="P99" s="138"/>
      <c r="Q99" s="138"/>
      <c r="R99" s="23"/>
    </row>
    <row r="100" spans="2:18" s="9" customFormat="1" ht="7.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5"/>
    </row>
    <row r="104" spans="2:18" s="9" customFormat="1" ht="7.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</row>
    <row r="105" spans="2:18" s="9" customFormat="1" ht="37.5" customHeight="1">
      <c r="B105" s="22"/>
      <c r="C105" s="146" t="s">
        <v>975</v>
      </c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23"/>
    </row>
    <row r="106" spans="2:18" s="9" customFormat="1" ht="7.5" customHeight="1">
      <c r="B106" s="22"/>
      <c r="R106" s="23"/>
    </row>
    <row r="107" spans="2:18" s="9" customFormat="1" ht="30.75" customHeight="1">
      <c r="B107" s="22"/>
      <c r="C107" s="18" t="s">
        <v>15</v>
      </c>
      <c r="F107" s="170" t="str">
        <f>$F$6</f>
        <v>Obnova kultúrneho domu Prašník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R107" s="23"/>
    </row>
    <row r="108" spans="2:18" s="9" customFormat="1" ht="37.5" customHeight="1">
      <c r="B108" s="22"/>
      <c r="C108" s="51" t="s">
        <v>109</v>
      </c>
      <c r="F108" s="147" t="str">
        <f>$F$7</f>
        <v>4_1 - Elektroinštalácia - Kultúrny dom</v>
      </c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R108" s="23"/>
    </row>
    <row r="109" spans="2:18" s="9" customFormat="1" ht="7.5" customHeight="1">
      <c r="B109" s="22"/>
      <c r="R109" s="23"/>
    </row>
    <row r="110" spans="2:18" s="9" customFormat="1" ht="18.75" customHeight="1">
      <c r="B110" s="22"/>
      <c r="C110" s="18" t="s">
        <v>19</v>
      </c>
      <c r="F110" s="19" t="str">
        <f>$F$9</f>
        <v>Obec Prašník</v>
      </c>
      <c r="K110" s="18" t="s">
        <v>21</v>
      </c>
      <c r="M110" s="165">
        <f>IF($O$9="","",$O$9)</f>
        <v>42228</v>
      </c>
      <c r="N110" s="165"/>
      <c r="O110" s="165"/>
      <c r="P110" s="165"/>
      <c r="R110" s="23"/>
    </row>
    <row r="111" spans="2:18" s="9" customFormat="1" ht="7.5" customHeight="1">
      <c r="B111" s="22"/>
      <c r="R111" s="23"/>
    </row>
    <row r="112" spans="2:18" s="9" customFormat="1" ht="15.75" customHeight="1">
      <c r="B112" s="22"/>
      <c r="C112" s="18" t="s">
        <v>22</v>
      </c>
      <c r="F112" s="19" t="str">
        <f>$E$12</f>
        <v>Obec Prašník</v>
      </c>
      <c r="K112" s="18" t="s">
        <v>27</v>
      </c>
      <c r="M112" s="148" t="str">
        <f>$E$18</f>
        <v>Ing. Michal Štoder</v>
      </c>
      <c r="N112" s="148"/>
      <c r="O112" s="148"/>
      <c r="P112" s="148"/>
      <c r="Q112" s="148"/>
      <c r="R112" s="23"/>
    </row>
    <row r="113" spans="2:18" s="9" customFormat="1" ht="15" customHeight="1">
      <c r="B113" s="22"/>
      <c r="C113" s="18" t="s">
        <v>25</v>
      </c>
      <c r="F113" s="19" t="str">
        <f>IF($E$15="","",$E$15)</f>
        <v> </v>
      </c>
      <c r="K113" s="18" t="s">
        <v>30</v>
      </c>
      <c r="M113" s="148" t="str">
        <f>$E$21</f>
        <v> </v>
      </c>
      <c r="N113" s="148"/>
      <c r="O113" s="148"/>
      <c r="P113" s="148"/>
      <c r="Q113" s="148"/>
      <c r="R113" s="23"/>
    </row>
    <row r="114" spans="2:18" s="9" customFormat="1" ht="11.25" customHeight="1">
      <c r="B114" s="22"/>
      <c r="R114" s="23"/>
    </row>
    <row r="115" spans="2:27" s="104" customFormat="1" ht="30" customHeight="1">
      <c r="B115" s="105"/>
      <c r="C115" s="106" t="s">
        <v>133</v>
      </c>
      <c r="D115" s="107" t="s">
        <v>134</v>
      </c>
      <c r="E115" s="107" t="s">
        <v>53</v>
      </c>
      <c r="F115" s="166" t="s">
        <v>135</v>
      </c>
      <c r="G115" s="166"/>
      <c r="H115" s="166"/>
      <c r="I115" s="166"/>
      <c r="J115" s="107" t="s">
        <v>136</v>
      </c>
      <c r="K115" s="107" t="s">
        <v>137</v>
      </c>
      <c r="L115" s="166" t="s">
        <v>138</v>
      </c>
      <c r="M115" s="166"/>
      <c r="N115" s="167" t="s">
        <v>139</v>
      </c>
      <c r="O115" s="167"/>
      <c r="P115" s="167"/>
      <c r="Q115" s="167"/>
      <c r="R115" s="108"/>
      <c r="T115" s="57" t="s">
        <v>140</v>
      </c>
      <c r="U115" s="58" t="s">
        <v>35</v>
      </c>
      <c r="V115" s="58" t="s">
        <v>141</v>
      </c>
      <c r="W115" s="58" t="s">
        <v>142</v>
      </c>
      <c r="X115" s="58" t="s">
        <v>143</v>
      </c>
      <c r="Y115" s="58" t="s">
        <v>144</v>
      </c>
      <c r="Z115" s="58" t="s">
        <v>145</v>
      </c>
      <c r="AA115" s="59" t="s">
        <v>146</v>
      </c>
    </row>
    <row r="116" spans="2:63" s="9" customFormat="1" ht="30" customHeight="1">
      <c r="B116" s="22"/>
      <c r="C116" s="62" t="s">
        <v>111</v>
      </c>
      <c r="N116" s="164">
        <f>$BK$116</f>
        <v>0</v>
      </c>
      <c r="O116" s="164"/>
      <c r="P116" s="164"/>
      <c r="Q116" s="164"/>
      <c r="R116" s="23"/>
      <c r="T116" s="61"/>
      <c r="U116" s="35"/>
      <c r="V116" s="35"/>
      <c r="W116" s="109">
        <f>$W$117+$W$186</f>
        <v>0</v>
      </c>
      <c r="X116" s="35"/>
      <c r="Y116" s="109">
        <f>$Y$117+$Y$186</f>
        <v>0.008182120532319391</v>
      </c>
      <c r="Z116" s="35"/>
      <c r="AA116" s="110">
        <f>$AA$117+$AA$186</f>
        <v>0</v>
      </c>
      <c r="AT116" s="9" t="s">
        <v>70</v>
      </c>
      <c r="AU116" s="9" t="s">
        <v>116</v>
      </c>
      <c r="BK116" s="111">
        <f>$BK$117+$BK$186</f>
        <v>0</v>
      </c>
    </row>
    <row r="117" spans="2:63" s="112" customFormat="1" ht="37.5" customHeight="1">
      <c r="B117" s="113"/>
      <c r="D117" s="114" t="s">
        <v>325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163">
        <f>$BK$117</f>
        <v>0</v>
      </c>
      <c r="O117" s="163"/>
      <c r="P117" s="163"/>
      <c r="Q117" s="163"/>
      <c r="R117" s="115"/>
      <c r="T117" s="116"/>
      <c r="W117" s="117">
        <f>$W$118</f>
        <v>0</v>
      </c>
      <c r="Y117" s="117">
        <f>$Y$118</f>
        <v>0.008182120532319391</v>
      </c>
      <c r="AA117" s="118">
        <f>$AA$118</f>
        <v>0</v>
      </c>
      <c r="AR117" s="119" t="s">
        <v>157</v>
      </c>
      <c r="AT117" s="119" t="s">
        <v>70</v>
      </c>
      <c r="AU117" s="119" t="s">
        <v>71</v>
      </c>
      <c r="AY117" s="119" t="s">
        <v>147</v>
      </c>
      <c r="BK117" s="120">
        <f>$BK$118</f>
        <v>0</v>
      </c>
    </row>
    <row r="118" spans="2:63" s="112" customFormat="1" ht="21" customHeight="1">
      <c r="B118" s="113"/>
      <c r="D118" s="121" t="s">
        <v>326</v>
      </c>
      <c r="E118" s="121"/>
      <c r="F118" s="121"/>
      <c r="G118" s="121"/>
      <c r="H118" s="121"/>
      <c r="I118" s="121"/>
      <c r="J118" s="121"/>
      <c r="K118" s="121"/>
      <c r="L118" s="121"/>
      <c r="M118" s="121"/>
      <c r="N118" s="160">
        <f>$BK$118</f>
        <v>0</v>
      </c>
      <c r="O118" s="160"/>
      <c r="P118" s="160"/>
      <c r="Q118" s="160"/>
      <c r="R118" s="115"/>
      <c r="T118" s="116"/>
      <c r="W118" s="117">
        <f>SUM($W$119:$W$185)</f>
        <v>0</v>
      </c>
      <c r="Y118" s="117">
        <f>SUM($Y$119:$Y$185)</f>
        <v>0.008182120532319391</v>
      </c>
      <c r="AA118" s="118">
        <f>SUM($AA$119:$AA$185)</f>
        <v>0</v>
      </c>
      <c r="AR118" s="119" t="s">
        <v>157</v>
      </c>
      <c r="AT118" s="119" t="s">
        <v>70</v>
      </c>
      <c r="AU118" s="119" t="s">
        <v>76</v>
      </c>
      <c r="AY118" s="119" t="s">
        <v>147</v>
      </c>
      <c r="BK118" s="120">
        <f>SUM($BK$119:$BK$185)</f>
        <v>0</v>
      </c>
    </row>
    <row r="119" spans="2:65" s="9" customFormat="1" ht="27" customHeight="1">
      <c r="B119" s="22"/>
      <c r="C119" s="122" t="s">
        <v>76</v>
      </c>
      <c r="D119" s="122" t="s">
        <v>148</v>
      </c>
      <c r="E119" s="123" t="s">
        <v>574</v>
      </c>
      <c r="F119" s="158" t="s">
        <v>575</v>
      </c>
      <c r="G119" s="158"/>
      <c r="H119" s="158"/>
      <c r="I119" s="158"/>
      <c r="J119" s="124" t="s">
        <v>291</v>
      </c>
      <c r="K119" s="125">
        <v>0.89</v>
      </c>
      <c r="L119" s="159"/>
      <c r="M119" s="159"/>
      <c r="N119" s="159">
        <f>ROUND($L$119*$K$119,2)</f>
        <v>0</v>
      </c>
      <c r="O119" s="159"/>
      <c r="P119" s="159"/>
      <c r="Q119" s="159"/>
      <c r="R119" s="23"/>
      <c r="T119" s="126"/>
      <c r="U119" s="28" t="s">
        <v>38</v>
      </c>
      <c r="V119" s="127">
        <v>0</v>
      </c>
      <c r="W119" s="127">
        <f>$V$119*$K$119</f>
        <v>0</v>
      </c>
      <c r="X119" s="127">
        <v>0</v>
      </c>
      <c r="Y119" s="127">
        <f>$X$119*$K$119</f>
        <v>0</v>
      </c>
      <c r="Z119" s="127">
        <v>0</v>
      </c>
      <c r="AA119" s="128">
        <f>$Z$119*$K$119</f>
        <v>0</v>
      </c>
      <c r="AR119" s="9" t="s">
        <v>351</v>
      </c>
      <c r="AT119" s="9" t="s">
        <v>148</v>
      </c>
      <c r="AU119" s="9" t="s">
        <v>129</v>
      </c>
      <c r="AY119" s="9" t="s">
        <v>147</v>
      </c>
      <c r="BE119" s="101">
        <f>IF($U$119="základná",$N$119,0)</f>
        <v>0</v>
      </c>
      <c r="BF119" s="101">
        <f>IF($U$119="znížená",$N$119,0)</f>
        <v>0</v>
      </c>
      <c r="BG119" s="101">
        <f>IF($U$119="zákl. prenesená",$N$119,0)</f>
        <v>0</v>
      </c>
      <c r="BH119" s="101">
        <f>IF($U$119="zníž. prenesená",$N$119,0)</f>
        <v>0</v>
      </c>
      <c r="BI119" s="101">
        <f>IF($U$119="nulová",$N$119,0)</f>
        <v>0</v>
      </c>
      <c r="BJ119" s="9" t="s">
        <v>129</v>
      </c>
      <c r="BK119" s="101">
        <f>ROUND($L$119*$K$119,2)</f>
        <v>0</v>
      </c>
      <c r="BL119" s="9" t="s">
        <v>351</v>
      </c>
      <c r="BM119" s="9" t="s">
        <v>76</v>
      </c>
    </row>
    <row r="120" spans="2:65" s="9" customFormat="1" ht="15.75" customHeight="1">
      <c r="B120" s="22"/>
      <c r="C120" s="129" t="s">
        <v>129</v>
      </c>
      <c r="D120" s="129" t="s">
        <v>219</v>
      </c>
      <c r="E120" s="130" t="s">
        <v>576</v>
      </c>
      <c r="F120" s="161" t="s">
        <v>577</v>
      </c>
      <c r="G120" s="161"/>
      <c r="H120" s="161"/>
      <c r="I120" s="161"/>
      <c r="J120" s="131" t="s">
        <v>291</v>
      </c>
      <c r="K120" s="132">
        <v>0.89</v>
      </c>
      <c r="L120" s="162"/>
      <c r="M120" s="162"/>
      <c r="N120" s="162">
        <f>ROUND($L$120*$K$120,2)</f>
        <v>0</v>
      </c>
      <c r="O120" s="162"/>
      <c r="P120" s="162"/>
      <c r="Q120" s="162"/>
      <c r="R120" s="23"/>
      <c r="T120" s="126"/>
      <c r="U120" s="28" t="s">
        <v>38</v>
      </c>
      <c r="V120" s="127">
        <v>0</v>
      </c>
      <c r="W120" s="127">
        <f>$V$120*$K$120</f>
        <v>0</v>
      </c>
      <c r="X120" s="127">
        <v>0</v>
      </c>
      <c r="Y120" s="127">
        <f>$X$120*$K$120</f>
        <v>0</v>
      </c>
      <c r="Z120" s="127">
        <v>0</v>
      </c>
      <c r="AA120" s="128">
        <f>$Z$120*$K$120</f>
        <v>0</v>
      </c>
      <c r="AR120" s="9" t="s">
        <v>578</v>
      </c>
      <c r="AT120" s="9" t="s">
        <v>219</v>
      </c>
      <c r="AU120" s="9" t="s">
        <v>129</v>
      </c>
      <c r="AY120" s="9" t="s">
        <v>147</v>
      </c>
      <c r="BE120" s="101">
        <f>IF($U$120="základná",$N$120,0)</f>
        <v>0</v>
      </c>
      <c r="BF120" s="101">
        <f>IF($U$120="znížená",$N$120,0)</f>
        <v>0</v>
      </c>
      <c r="BG120" s="101">
        <f>IF($U$120="zákl. prenesená",$N$120,0)</f>
        <v>0</v>
      </c>
      <c r="BH120" s="101">
        <f>IF($U$120="zníž. prenesená",$N$120,0)</f>
        <v>0</v>
      </c>
      <c r="BI120" s="101">
        <f>IF($U$120="nulová",$N$120,0)</f>
        <v>0</v>
      </c>
      <c r="BJ120" s="9" t="s">
        <v>129</v>
      </c>
      <c r="BK120" s="101">
        <f>ROUND($L$120*$K$120,2)</f>
        <v>0</v>
      </c>
      <c r="BL120" s="9" t="s">
        <v>351</v>
      </c>
      <c r="BM120" s="9" t="s">
        <v>129</v>
      </c>
    </row>
    <row r="121" spans="2:65" s="9" customFormat="1" ht="15.75" customHeight="1">
      <c r="B121" s="22"/>
      <c r="C121" s="122" t="s">
        <v>157</v>
      </c>
      <c r="D121" s="122" t="s">
        <v>148</v>
      </c>
      <c r="E121" s="123" t="s">
        <v>579</v>
      </c>
      <c r="F121" s="158" t="s">
        <v>580</v>
      </c>
      <c r="G121" s="158"/>
      <c r="H121" s="158"/>
      <c r="I121" s="158"/>
      <c r="J121" s="124" t="s">
        <v>291</v>
      </c>
      <c r="K121" s="125">
        <v>0.89</v>
      </c>
      <c r="L121" s="159"/>
      <c r="M121" s="159"/>
      <c r="N121" s="159">
        <f>ROUND($L$121*$K$121,2)</f>
        <v>0</v>
      </c>
      <c r="O121" s="159"/>
      <c r="P121" s="159"/>
      <c r="Q121" s="159"/>
      <c r="R121" s="23"/>
      <c r="T121" s="126"/>
      <c r="U121" s="28" t="s">
        <v>38</v>
      </c>
      <c r="V121" s="127">
        <v>0</v>
      </c>
      <c r="W121" s="127">
        <f>$V$121*$K$121</f>
        <v>0</v>
      </c>
      <c r="X121" s="127">
        <v>0</v>
      </c>
      <c r="Y121" s="127">
        <f>$X$121*$K$121</f>
        <v>0</v>
      </c>
      <c r="Z121" s="127">
        <v>0</v>
      </c>
      <c r="AA121" s="128">
        <f>$Z$121*$K$121</f>
        <v>0</v>
      </c>
      <c r="AR121" s="9" t="s">
        <v>351</v>
      </c>
      <c r="AT121" s="9" t="s">
        <v>148</v>
      </c>
      <c r="AU121" s="9" t="s">
        <v>129</v>
      </c>
      <c r="AY121" s="9" t="s">
        <v>147</v>
      </c>
      <c r="BE121" s="101">
        <f>IF($U$121="základná",$N$121,0)</f>
        <v>0</v>
      </c>
      <c r="BF121" s="101">
        <f>IF($U$121="znížená",$N$121,0)</f>
        <v>0</v>
      </c>
      <c r="BG121" s="101">
        <f>IF($U$121="zákl. prenesená",$N$121,0)</f>
        <v>0</v>
      </c>
      <c r="BH121" s="101">
        <f>IF($U$121="zníž. prenesená",$N$121,0)</f>
        <v>0</v>
      </c>
      <c r="BI121" s="101">
        <f>IF($U$121="nulová",$N$121,0)</f>
        <v>0</v>
      </c>
      <c r="BJ121" s="9" t="s">
        <v>129</v>
      </c>
      <c r="BK121" s="101">
        <f>ROUND($L$121*$K$121,2)</f>
        <v>0</v>
      </c>
      <c r="BL121" s="9" t="s">
        <v>351</v>
      </c>
      <c r="BM121" s="9" t="s">
        <v>157</v>
      </c>
    </row>
    <row r="122" spans="2:65" s="9" customFormat="1" ht="15.75" customHeight="1">
      <c r="B122" s="22"/>
      <c r="C122" s="129" t="s">
        <v>152</v>
      </c>
      <c r="D122" s="129" t="s">
        <v>219</v>
      </c>
      <c r="E122" s="130" t="s">
        <v>581</v>
      </c>
      <c r="F122" s="161" t="s">
        <v>582</v>
      </c>
      <c r="G122" s="161"/>
      <c r="H122" s="161"/>
      <c r="I122" s="161"/>
      <c r="J122" s="131" t="s">
        <v>291</v>
      </c>
      <c r="K122" s="132">
        <v>0.89</v>
      </c>
      <c r="L122" s="162"/>
      <c r="M122" s="162"/>
      <c r="N122" s="162">
        <f>ROUND($L$122*$K$122,2)</f>
        <v>0</v>
      </c>
      <c r="O122" s="162"/>
      <c r="P122" s="162"/>
      <c r="Q122" s="162"/>
      <c r="R122" s="23"/>
      <c r="T122" s="126"/>
      <c r="U122" s="28" t="s">
        <v>38</v>
      </c>
      <c r="V122" s="127">
        <v>0</v>
      </c>
      <c r="W122" s="127">
        <f>$V$122*$K$122</f>
        <v>0</v>
      </c>
      <c r="X122" s="127">
        <v>0</v>
      </c>
      <c r="Y122" s="127">
        <f>$X$122*$K$122</f>
        <v>0</v>
      </c>
      <c r="Z122" s="127">
        <v>0</v>
      </c>
      <c r="AA122" s="128">
        <f>$Z$122*$K$122</f>
        <v>0</v>
      </c>
      <c r="AR122" s="9" t="s">
        <v>578</v>
      </c>
      <c r="AT122" s="9" t="s">
        <v>219</v>
      </c>
      <c r="AU122" s="9" t="s">
        <v>129</v>
      </c>
      <c r="AY122" s="9" t="s">
        <v>147</v>
      </c>
      <c r="BE122" s="101">
        <f>IF($U$122="základná",$N$122,0)</f>
        <v>0</v>
      </c>
      <c r="BF122" s="101">
        <f>IF($U$122="znížená",$N$122,0)</f>
        <v>0</v>
      </c>
      <c r="BG122" s="101">
        <f>IF($U$122="zákl. prenesená",$N$122,0)</f>
        <v>0</v>
      </c>
      <c r="BH122" s="101">
        <f>IF($U$122="zníž. prenesená",$N$122,0)</f>
        <v>0</v>
      </c>
      <c r="BI122" s="101">
        <f>IF($U$122="nulová",$N$122,0)</f>
        <v>0</v>
      </c>
      <c r="BJ122" s="9" t="s">
        <v>129</v>
      </c>
      <c r="BK122" s="101">
        <f>ROUND($L$122*$K$122,2)</f>
        <v>0</v>
      </c>
      <c r="BL122" s="9" t="s">
        <v>351</v>
      </c>
      <c r="BM122" s="9" t="s">
        <v>152</v>
      </c>
    </row>
    <row r="123" spans="2:65" s="9" customFormat="1" ht="15.75" customHeight="1">
      <c r="B123" s="22"/>
      <c r="C123" s="122" t="s">
        <v>164</v>
      </c>
      <c r="D123" s="122" t="s">
        <v>148</v>
      </c>
      <c r="E123" s="123" t="s">
        <v>583</v>
      </c>
      <c r="F123" s="158" t="s">
        <v>584</v>
      </c>
      <c r="G123" s="158"/>
      <c r="H123" s="158"/>
      <c r="I123" s="158"/>
      <c r="J123" s="124" t="s">
        <v>291</v>
      </c>
      <c r="K123" s="125">
        <v>0.89</v>
      </c>
      <c r="L123" s="159"/>
      <c r="M123" s="159"/>
      <c r="N123" s="159">
        <f>ROUND($L$123*$K$123,2)</f>
        <v>0</v>
      </c>
      <c r="O123" s="159"/>
      <c r="P123" s="159"/>
      <c r="Q123" s="159"/>
      <c r="R123" s="23"/>
      <c r="T123" s="126"/>
      <c r="U123" s="28" t="s">
        <v>38</v>
      </c>
      <c r="V123" s="127">
        <v>0</v>
      </c>
      <c r="W123" s="127">
        <f>$V$123*$K$123</f>
        <v>0</v>
      </c>
      <c r="X123" s="127">
        <v>0</v>
      </c>
      <c r="Y123" s="127">
        <f>$X$123*$K$123</f>
        <v>0</v>
      </c>
      <c r="Z123" s="127">
        <v>0</v>
      </c>
      <c r="AA123" s="128">
        <f>$Z$123*$K$123</f>
        <v>0</v>
      </c>
      <c r="AR123" s="9" t="s">
        <v>351</v>
      </c>
      <c r="AT123" s="9" t="s">
        <v>148</v>
      </c>
      <c r="AU123" s="9" t="s">
        <v>129</v>
      </c>
      <c r="AY123" s="9" t="s">
        <v>147</v>
      </c>
      <c r="BE123" s="101">
        <f>IF($U$123="základná",$N$123,0)</f>
        <v>0</v>
      </c>
      <c r="BF123" s="101">
        <f>IF($U$123="znížená",$N$123,0)</f>
        <v>0</v>
      </c>
      <c r="BG123" s="101">
        <f>IF($U$123="zákl. prenesená",$N$123,0)</f>
        <v>0</v>
      </c>
      <c r="BH123" s="101">
        <f>IF($U$123="zníž. prenesená",$N$123,0)</f>
        <v>0</v>
      </c>
      <c r="BI123" s="101">
        <f>IF($U$123="nulová",$N$123,0)</f>
        <v>0</v>
      </c>
      <c r="BJ123" s="9" t="s">
        <v>129</v>
      </c>
      <c r="BK123" s="101">
        <f>ROUND($L$123*$K$123,2)</f>
        <v>0</v>
      </c>
      <c r="BL123" s="9" t="s">
        <v>351</v>
      </c>
      <c r="BM123" s="9" t="s">
        <v>164</v>
      </c>
    </row>
    <row r="124" spans="2:65" s="9" customFormat="1" ht="15.75" customHeight="1">
      <c r="B124" s="22"/>
      <c r="C124" s="122" t="s">
        <v>97</v>
      </c>
      <c r="D124" s="122" t="s">
        <v>148</v>
      </c>
      <c r="E124" s="123" t="s">
        <v>585</v>
      </c>
      <c r="F124" s="158" t="s">
        <v>586</v>
      </c>
      <c r="G124" s="158"/>
      <c r="H124" s="158"/>
      <c r="I124" s="158"/>
      <c r="J124" s="124" t="s">
        <v>291</v>
      </c>
      <c r="K124" s="125">
        <v>0.89</v>
      </c>
      <c r="L124" s="159"/>
      <c r="M124" s="159"/>
      <c r="N124" s="159">
        <f>ROUND($L$124*$K$124,2)</f>
        <v>0</v>
      </c>
      <c r="O124" s="159"/>
      <c r="P124" s="159"/>
      <c r="Q124" s="159"/>
      <c r="R124" s="23"/>
      <c r="T124" s="126"/>
      <c r="U124" s="28" t="s">
        <v>38</v>
      </c>
      <c r="V124" s="127">
        <v>0</v>
      </c>
      <c r="W124" s="127">
        <f>$V$124*$K$124</f>
        <v>0</v>
      </c>
      <c r="X124" s="127">
        <v>0</v>
      </c>
      <c r="Y124" s="127">
        <f>$X$124*$K$124</f>
        <v>0</v>
      </c>
      <c r="Z124" s="127">
        <v>0</v>
      </c>
      <c r="AA124" s="128">
        <f>$Z$124*$K$124</f>
        <v>0</v>
      </c>
      <c r="AR124" s="9" t="s">
        <v>351</v>
      </c>
      <c r="AT124" s="9" t="s">
        <v>148</v>
      </c>
      <c r="AU124" s="9" t="s">
        <v>129</v>
      </c>
      <c r="AY124" s="9" t="s">
        <v>147</v>
      </c>
      <c r="BE124" s="101">
        <f>IF($U$124="základná",$N$124,0)</f>
        <v>0</v>
      </c>
      <c r="BF124" s="101">
        <f>IF($U$124="znížená",$N$124,0)</f>
        <v>0</v>
      </c>
      <c r="BG124" s="101">
        <f>IF($U$124="zákl. prenesená",$N$124,0)</f>
        <v>0</v>
      </c>
      <c r="BH124" s="101">
        <f>IF($U$124="zníž. prenesená",$N$124,0)</f>
        <v>0</v>
      </c>
      <c r="BI124" s="101">
        <f>IF($U$124="nulová",$N$124,0)</f>
        <v>0</v>
      </c>
      <c r="BJ124" s="9" t="s">
        <v>129</v>
      </c>
      <c r="BK124" s="101">
        <f>ROUND($L$124*$K$124,2)</f>
        <v>0</v>
      </c>
      <c r="BL124" s="9" t="s">
        <v>351</v>
      </c>
      <c r="BM124" s="9" t="s">
        <v>97</v>
      </c>
    </row>
    <row r="125" spans="2:65" s="9" customFormat="1" ht="27" customHeight="1">
      <c r="B125" s="22"/>
      <c r="C125" s="122" t="s">
        <v>171</v>
      </c>
      <c r="D125" s="122" t="s">
        <v>148</v>
      </c>
      <c r="E125" s="123" t="s">
        <v>587</v>
      </c>
      <c r="F125" s="158" t="s">
        <v>588</v>
      </c>
      <c r="G125" s="158"/>
      <c r="H125" s="158"/>
      <c r="I125" s="158"/>
      <c r="J125" s="124" t="s">
        <v>589</v>
      </c>
      <c r="K125" s="125">
        <v>0.89</v>
      </c>
      <c r="L125" s="159"/>
      <c r="M125" s="159"/>
      <c r="N125" s="159">
        <f>ROUND($L$125*$K$125,2)</f>
        <v>0</v>
      </c>
      <c r="O125" s="159"/>
      <c r="P125" s="159"/>
      <c r="Q125" s="159"/>
      <c r="R125" s="23"/>
      <c r="T125" s="126"/>
      <c r="U125" s="28" t="s">
        <v>38</v>
      </c>
      <c r="V125" s="127">
        <v>0</v>
      </c>
      <c r="W125" s="127">
        <f>$V$125*$K$125</f>
        <v>0</v>
      </c>
      <c r="X125" s="127">
        <v>0</v>
      </c>
      <c r="Y125" s="127">
        <f>$X$125*$K$125</f>
        <v>0</v>
      </c>
      <c r="Z125" s="127">
        <v>0</v>
      </c>
      <c r="AA125" s="128">
        <f>$Z$125*$K$125</f>
        <v>0</v>
      </c>
      <c r="AR125" s="9" t="s">
        <v>351</v>
      </c>
      <c r="AT125" s="9" t="s">
        <v>148</v>
      </c>
      <c r="AU125" s="9" t="s">
        <v>129</v>
      </c>
      <c r="AY125" s="9" t="s">
        <v>147</v>
      </c>
      <c r="BE125" s="101">
        <f>IF($U$125="základná",$N$125,0)</f>
        <v>0</v>
      </c>
      <c r="BF125" s="101">
        <f>IF($U$125="znížená",$N$125,0)</f>
        <v>0</v>
      </c>
      <c r="BG125" s="101">
        <f>IF($U$125="zákl. prenesená",$N$125,0)</f>
        <v>0</v>
      </c>
      <c r="BH125" s="101">
        <f>IF($U$125="zníž. prenesená",$N$125,0)</f>
        <v>0</v>
      </c>
      <c r="BI125" s="101">
        <f>IF($U$125="nulová",$N$125,0)</f>
        <v>0</v>
      </c>
      <c r="BJ125" s="9" t="s">
        <v>129</v>
      </c>
      <c r="BK125" s="101">
        <f>ROUND($L$125*$K$125,2)</f>
        <v>0</v>
      </c>
      <c r="BL125" s="9" t="s">
        <v>351</v>
      </c>
      <c r="BM125" s="9" t="s">
        <v>171</v>
      </c>
    </row>
    <row r="126" spans="2:65" s="9" customFormat="1" ht="15.75" customHeight="1">
      <c r="B126" s="22"/>
      <c r="C126" s="129" t="s">
        <v>175</v>
      </c>
      <c r="D126" s="129" t="s">
        <v>219</v>
      </c>
      <c r="E126" s="130" t="s">
        <v>590</v>
      </c>
      <c r="F126" s="161" t="s">
        <v>591</v>
      </c>
      <c r="G126" s="161"/>
      <c r="H126" s="161"/>
      <c r="I126" s="161"/>
      <c r="J126" s="131" t="s">
        <v>291</v>
      </c>
      <c r="K126" s="132">
        <v>0.89</v>
      </c>
      <c r="L126" s="162"/>
      <c r="M126" s="162"/>
      <c r="N126" s="162">
        <f>ROUND($L$126*$K$126,2)</f>
        <v>0</v>
      </c>
      <c r="O126" s="162"/>
      <c r="P126" s="162"/>
      <c r="Q126" s="162"/>
      <c r="R126" s="23"/>
      <c r="T126" s="126"/>
      <c r="U126" s="28" t="s">
        <v>38</v>
      </c>
      <c r="V126" s="127">
        <v>0</v>
      </c>
      <c r="W126" s="127">
        <f>$V$126*$K$126</f>
        <v>0</v>
      </c>
      <c r="X126" s="127">
        <v>0</v>
      </c>
      <c r="Y126" s="127">
        <f>$X$126*$K$126</f>
        <v>0</v>
      </c>
      <c r="Z126" s="127">
        <v>0</v>
      </c>
      <c r="AA126" s="128">
        <f>$Z$126*$K$126</f>
        <v>0</v>
      </c>
      <c r="AR126" s="9" t="s">
        <v>578</v>
      </c>
      <c r="AT126" s="9" t="s">
        <v>219</v>
      </c>
      <c r="AU126" s="9" t="s">
        <v>129</v>
      </c>
      <c r="AY126" s="9" t="s">
        <v>147</v>
      </c>
      <c r="BE126" s="101">
        <f>IF($U$126="základná",$N$126,0)</f>
        <v>0</v>
      </c>
      <c r="BF126" s="101">
        <f>IF($U$126="znížená",$N$126,0)</f>
        <v>0</v>
      </c>
      <c r="BG126" s="101">
        <f>IF($U$126="zákl. prenesená",$N$126,0)</f>
        <v>0</v>
      </c>
      <c r="BH126" s="101">
        <f>IF($U$126="zníž. prenesená",$N$126,0)</f>
        <v>0</v>
      </c>
      <c r="BI126" s="101">
        <f>IF($U$126="nulová",$N$126,0)</f>
        <v>0</v>
      </c>
      <c r="BJ126" s="9" t="s">
        <v>129</v>
      </c>
      <c r="BK126" s="101">
        <f>ROUND($L$126*$K$126,2)</f>
        <v>0</v>
      </c>
      <c r="BL126" s="9" t="s">
        <v>351</v>
      </c>
      <c r="BM126" s="9" t="s">
        <v>175</v>
      </c>
    </row>
    <row r="127" spans="2:65" s="9" customFormat="1" ht="15.75" customHeight="1">
      <c r="B127" s="22"/>
      <c r="C127" s="122" t="s">
        <v>180</v>
      </c>
      <c r="D127" s="122" t="s">
        <v>148</v>
      </c>
      <c r="E127" s="123" t="s">
        <v>592</v>
      </c>
      <c r="F127" s="158" t="s">
        <v>593</v>
      </c>
      <c r="G127" s="158"/>
      <c r="H127" s="158"/>
      <c r="I127" s="158"/>
      <c r="J127" s="124" t="s">
        <v>291</v>
      </c>
      <c r="K127" s="125">
        <v>0.89</v>
      </c>
      <c r="L127" s="159"/>
      <c r="M127" s="159"/>
      <c r="N127" s="159">
        <f>ROUND($L$127*$K$127,2)</f>
        <v>0</v>
      </c>
      <c r="O127" s="159"/>
      <c r="P127" s="159"/>
      <c r="Q127" s="159"/>
      <c r="R127" s="23"/>
      <c r="T127" s="126"/>
      <c r="U127" s="28" t="s">
        <v>38</v>
      </c>
      <c r="V127" s="127">
        <v>0</v>
      </c>
      <c r="W127" s="127">
        <f>$V$127*$K$127</f>
        <v>0</v>
      </c>
      <c r="X127" s="127">
        <v>0</v>
      </c>
      <c r="Y127" s="127">
        <f>$X$127*$K$127</f>
        <v>0</v>
      </c>
      <c r="Z127" s="127">
        <v>0</v>
      </c>
      <c r="AA127" s="128">
        <f>$Z$127*$K$127</f>
        <v>0</v>
      </c>
      <c r="AR127" s="9" t="s">
        <v>351</v>
      </c>
      <c r="AT127" s="9" t="s">
        <v>148</v>
      </c>
      <c r="AU127" s="9" t="s">
        <v>129</v>
      </c>
      <c r="AY127" s="9" t="s">
        <v>147</v>
      </c>
      <c r="BE127" s="101">
        <f>IF($U$127="základná",$N$127,0)</f>
        <v>0</v>
      </c>
      <c r="BF127" s="101">
        <f>IF($U$127="znížená",$N$127,0)</f>
        <v>0</v>
      </c>
      <c r="BG127" s="101">
        <f>IF($U$127="zákl. prenesená",$N$127,0)</f>
        <v>0</v>
      </c>
      <c r="BH127" s="101">
        <f>IF($U$127="zníž. prenesená",$N$127,0)</f>
        <v>0</v>
      </c>
      <c r="BI127" s="101">
        <f>IF($U$127="nulová",$N$127,0)</f>
        <v>0</v>
      </c>
      <c r="BJ127" s="9" t="s">
        <v>129</v>
      </c>
      <c r="BK127" s="101">
        <f>ROUND($L$127*$K$127,2)</f>
        <v>0</v>
      </c>
      <c r="BL127" s="9" t="s">
        <v>351</v>
      </c>
      <c r="BM127" s="9" t="s">
        <v>180</v>
      </c>
    </row>
    <row r="128" spans="2:65" s="9" customFormat="1" ht="15.75" customHeight="1">
      <c r="B128" s="22"/>
      <c r="C128" s="129" t="s">
        <v>184</v>
      </c>
      <c r="D128" s="129" t="s">
        <v>219</v>
      </c>
      <c r="E128" s="130" t="s">
        <v>594</v>
      </c>
      <c r="F128" s="161" t="s">
        <v>595</v>
      </c>
      <c r="G128" s="161"/>
      <c r="H128" s="161"/>
      <c r="I128" s="161"/>
      <c r="J128" s="131" t="s">
        <v>291</v>
      </c>
      <c r="K128" s="132">
        <v>0.89</v>
      </c>
      <c r="L128" s="162"/>
      <c r="M128" s="162"/>
      <c r="N128" s="162">
        <f>ROUND($L$128*$K$128,2)</f>
        <v>0</v>
      </c>
      <c r="O128" s="162"/>
      <c r="P128" s="162"/>
      <c r="Q128" s="162"/>
      <c r="R128" s="23"/>
      <c r="T128" s="126"/>
      <c r="U128" s="28" t="s">
        <v>38</v>
      </c>
      <c r="V128" s="127">
        <v>0</v>
      </c>
      <c r="W128" s="127">
        <f>$V$128*$K$128</f>
        <v>0</v>
      </c>
      <c r="X128" s="127">
        <v>0</v>
      </c>
      <c r="Y128" s="127">
        <f>$X$128*$K$128</f>
        <v>0</v>
      </c>
      <c r="Z128" s="127">
        <v>0</v>
      </c>
      <c r="AA128" s="128">
        <f>$Z$128*$K$128</f>
        <v>0</v>
      </c>
      <c r="AR128" s="9" t="s">
        <v>578</v>
      </c>
      <c r="AT128" s="9" t="s">
        <v>219</v>
      </c>
      <c r="AU128" s="9" t="s">
        <v>129</v>
      </c>
      <c r="AY128" s="9" t="s">
        <v>147</v>
      </c>
      <c r="BE128" s="101">
        <f>IF($U$128="základná",$N$128,0)</f>
        <v>0</v>
      </c>
      <c r="BF128" s="101">
        <f>IF($U$128="znížená",$N$128,0)</f>
        <v>0</v>
      </c>
      <c r="BG128" s="101">
        <f>IF($U$128="zákl. prenesená",$N$128,0)</f>
        <v>0</v>
      </c>
      <c r="BH128" s="101">
        <f>IF($U$128="zníž. prenesená",$N$128,0)</f>
        <v>0</v>
      </c>
      <c r="BI128" s="101">
        <f>IF($U$128="nulová",$N$128,0)</f>
        <v>0</v>
      </c>
      <c r="BJ128" s="9" t="s">
        <v>129</v>
      </c>
      <c r="BK128" s="101">
        <f>ROUND($L$128*$K$128,2)</f>
        <v>0</v>
      </c>
      <c r="BL128" s="9" t="s">
        <v>351</v>
      </c>
      <c r="BM128" s="9" t="s">
        <v>184</v>
      </c>
    </row>
    <row r="129" spans="2:65" s="9" customFormat="1" ht="15.75" customHeight="1">
      <c r="B129" s="22"/>
      <c r="C129" s="122" t="s">
        <v>188</v>
      </c>
      <c r="D129" s="122" t="s">
        <v>148</v>
      </c>
      <c r="E129" s="123" t="s">
        <v>596</v>
      </c>
      <c r="F129" s="158" t="s">
        <v>597</v>
      </c>
      <c r="G129" s="158"/>
      <c r="H129" s="158"/>
      <c r="I129" s="158"/>
      <c r="J129" s="124" t="s">
        <v>219</v>
      </c>
      <c r="K129" s="125">
        <v>0.89</v>
      </c>
      <c r="L129" s="159"/>
      <c r="M129" s="159"/>
      <c r="N129" s="159">
        <f>ROUND($L$129*$K$129,2)</f>
        <v>0</v>
      </c>
      <c r="O129" s="159"/>
      <c r="P129" s="159"/>
      <c r="Q129" s="159"/>
      <c r="R129" s="23"/>
      <c r="T129" s="126"/>
      <c r="U129" s="28" t="s">
        <v>38</v>
      </c>
      <c r="V129" s="127">
        <v>0</v>
      </c>
      <c r="W129" s="127">
        <f>$V$129*$K$129</f>
        <v>0</v>
      </c>
      <c r="X129" s="127">
        <v>0</v>
      </c>
      <c r="Y129" s="127">
        <f>$X$129*$K$129</f>
        <v>0</v>
      </c>
      <c r="Z129" s="127">
        <v>0</v>
      </c>
      <c r="AA129" s="128">
        <f>$Z$129*$K$129</f>
        <v>0</v>
      </c>
      <c r="AR129" s="9" t="s">
        <v>351</v>
      </c>
      <c r="AT129" s="9" t="s">
        <v>148</v>
      </c>
      <c r="AU129" s="9" t="s">
        <v>129</v>
      </c>
      <c r="AY129" s="9" t="s">
        <v>147</v>
      </c>
      <c r="BE129" s="101">
        <f>IF($U$129="základná",$N$129,0)</f>
        <v>0</v>
      </c>
      <c r="BF129" s="101">
        <f>IF($U$129="znížená",$N$129,0)</f>
        <v>0</v>
      </c>
      <c r="BG129" s="101">
        <f>IF($U$129="zákl. prenesená",$N$129,0)</f>
        <v>0</v>
      </c>
      <c r="BH129" s="101">
        <f>IF($U$129="zníž. prenesená",$N$129,0)</f>
        <v>0</v>
      </c>
      <c r="BI129" s="101">
        <f>IF($U$129="nulová",$N$129,0)</f>
        <v>0</v>
      </c>
      <c r="BJ129" s="9" t="s">
        <v>129</v>
      </c>
      <c r="BK129" s="101">
        <f>ROUND($L$129*$K$129,2)</f>
        <v>0</v>
      </c>
      <c r="BL129" s="9" t="s">
        <v>351</v>
      </c>
      <c r="BM129" s="9" t="s">
        <v>188</v>
      </c>
    </row>
    <row r="130" spans="2:65" s="9" customFormat="1" ht="15.75" customHeight="1">
      <c r="B130" s="22"/>
      <c r="C130" s="129" t="s">
        <v>192</v>
      </c>
      <c r="D130" s="129" t="s">
        <v>219</v>
      </c>
      <c r="E130" s="130" t="s">
        <v>598</v>
      </c>
      <c r="F130" s="161" t="s">
        <v>599</v>
      </c>
      <c r="G130" s="161"/>
      <c r="H130" s="161"/>
      <c r="I130" s="161"/>
      <c r="J130" s="131" t="s">
        <v>291</v>
      </c>
      <c r="K130" s="132">
        <v>0.89</v>
      </c>
      <c r="L130" s="162"/>
      <c r="M130" s="162"/>
      <c r="N130" s="162">
        <f>ROUND($L$130*$K$130,2)</f>
        <v>0</v>
      </c>
      <c r="O130" s="162"/>
      <c r="P130" s="162"/>
      <c r="Q130" s="162"/>
      <c r="R130" s="23"/>
      <c r="T130" s="126"/>
      <c r="U130" s="28" t="s">
        <v>38</v>
      </c>
      <c r="V130" s="127">
        <v>0</v>
      </c>
      <c r="W130" s="127">
        <f>$V$130*$K$130</f>
        <v>0</v>
      </c>
      <c r="X130" s="127">
        <v>0</v>
      </c>
      <c r="Y130" s="127">
        <f>$X$130*$K$130</f>
        <v>0</v>
      </c>
      <c r="Z130" s="127">
        <v>0</v>
      </c>
      <c r="AA130" s="128">
        <f>$Z$130*$K$130</f>
        <v>0</v>
      </c>
      <c r="AR130" s="9" t="s">
        <v>578</v>
      </c>
      <c r="AT130" s="9" t="s">
        <v>219</v>
      </c>
      <c r="AU130" s="9" t="s">
        <v>129</v>
      </c>
      <c r="AY130" s="9" t="s">
        <v>147</v>
      </c>
      <c r="BE130" s="101">
        <f>IF($U$130="základná",$N$130,0)</f>
        <v>0</v>
      </c>
      <c r="BF130" s="101">
        <f>IF($U$130="znížená",$N$130,0)</f>
        <v>0</v>
      </c>
      <c r="BG130" s="101">
        <f>IF($U$130="zákl. prenesená",$N$130,0)</f>
        <v>0</v>
      </c>
      <c r="BH130" s="101">
        <f>IF($U$130="zníž. prenesená",$N$130,0)</f>
        <v>0</v>
      </c>
      <c r="BI130" s="101">
        <f>IF($U$130="nulová",$N$130,0)</f>
        <v>0</v>
      </c>
      <c r="BJ130" s="9" t="s">
        <v>129</v>
      </c>
      <c r="BK130" s="101">
        <f>ROUND($L$130*$K$130,2)</f>
        <v>0</v>
      </c>
      <c r="BL130" s="9" t="s">
        <v>351</v>
      </c>
      <c r="BM130" s="9" t="s">
        <v>192</v>
      </c>
    </row>
    <row r="131" spans="2:65" s="9" customFormat="1" ht="15.75" customHeight="1">
      <c r="B131" s="22"/>
      <c r="C131" s="129" t="s">
        <v>196</v>
      </c>
      <c r="D131" s="129" t="s">
        <v>219</v>
      </c>
      <c r="E131" s="130" t="s">
        <v>600</v>
      </c>
      <c r="F131" s="161" t="s">
        <v>601</v>
      </c>
      <c r="G131" s="161"/>
      <c r="H131" s="161"/>
      <c r="I131" s="161"/>
      <c r="J131" s="131" t="s">
        <v>602</v>
      </c>
      <c r="K131" s="132">
        <v>0.089</v>
      </c>
      <c r="L131" s="162"/>
      <c r="M131" s="162"/>
      <c r="N131" s="162">
        <f>ROUND($L$131*$K$131,2)</f>
        <v>0</v>
      </c>
      <c r="O131" s="162"/>
      <c r="P131" s="162"/>
      <c r="Q131" s="162"/>
      <c r="R131" s="23"/>
      <c r="T131" s="126"/>
      <c r="U131" s="28" t="s">
        <v>38</v>
      </c>
      <c r="V131" s="127">
        <v>0</v>
      </c>
      <c r="W131" s="127">
        <f>$V$131*$K$131</f>
        <v>0</v>
      </c>
      <c r="X131" s="127">
        <v>0.0011</v>
      </c>
      <c r="Y131" s="127">
        <f>$X$131*$K$131</f>
        <v>9.790000000000001E-05</v>
      </c>
      <c r="Z131" s="127">
        <v>0</v>
      </c>
      <c r="AA131" s="128">
        <f>$Z$131*$K$131</f>
        <v>0</v>
      </c>
      <c r="AR131" s="9" t="s">
        <v>578</v>
      </c>
      <c r="AT131" s="9" t="s">
        <v>219</v>
      </c>
      <c r="AU131" s="9" t="s">
        <v>129</v>
      </c>
      <c r="AY131" s="9" t="s">
        <v>147</v>
      </c>
      <c r="BE131" s="101">
        <f>IF($U$131="základná",$N$131,0)</f>
        <v>0</v>
      </c>
      <c r="BF131" s="101">
        <f>IF($U$131="znížená",$N$131,0)</f>
        <v>0</v>
      </c>
      <c r="BG131" s="101">
        <f>IF($U$131="zákl. prenesená",$N$131,0)</f>
        <v>0</v>
      </c>
      <c r="BH131" s="101">
        <f>IF($U$131="zníž. prenesená",$N$131,0)</f>
        <v>0</v>
      </c>
      <c r="BI131" s="101">
        <f>IF($U$131="nulová",$N$131,0)</f>
        <v>0</v>
      </c>
      <c r="BJ131" s="9" t="s">
        <v>129</v>
      </c>
      <c r="BK131" s="101">
        <f>ROUND($L$131*$K$131,2)</f>
        <v>0</v>
      </c>
      <c r="BL131" s="9" t="s">
        <v>351</v>
      </c>
      <c r="BM131" s="9" t="s">
        <v>196</v>
      </c>
    </row>
    <row r="132" spans="2:65" s="9" customFormat="1" ht="27" customHeight="1">
      <c r="B132" s="22"/>
      <c r="C132" s="122" t="s">
        <v>200</v>
      </c>
      <c r="D132" s="122" t="s">
        <v>148</v>
      </c>
      <c r="E132" s="123" t="s">
        <v>603</v>
      </c>
      <c r="F132" s="158" t="s">
        <v>604</v>
      </c>
      <c r="G132" s="158"/>
      <c r="H132" s="158"/>
      <c r="I132" s="158"/>
      <c r="J132" s="124" t="s">
        <v>219</v>
      </c>
      <c r="K132" s="125">
        <v>24.92</v>
      </c>
      <c r="L132" s="159"/>
      <c r="M132" s="159"/>
      <c r="N132" s="159">
        <f>ROUND($L$132*$K$132,2)</f>
        <v>0</v>
      </c>
      <c r="O132" s="159"/>
      <c r="P132" s="159"/>
      <c r="Q132" s="159"/>
      <c r="R132" s="23"/>
      <c r="T132" s="126"/>
      <c r="U132" s="28" t="s">
        <v>38</v>
      </c>
      <c r="V132" s="127">
        <v>0</v>
      </c>
      <c r="W132" s="127">
        <f>$V$132*$K$132</f>
        <v>0</v>
      </c>
      <c r="X132" s="127">
        <v>0</v>
      </c>
      <c r="Y132" s="127">
        <f>$X$132*$K$132</f>
        <v>0</v>
      </c>
      <c r="Z132" s="127">
        <v>0</v>
      </c>
      <c r="AA132" s="128">
        <f>$Z$132*$K$132</f>
        <v>0</v>
      </c>
      <c r="AR132" s="9" t="s">
        <v>351</v>
      </c>
      <c r="AT132" s="9" t="s">
        <v>148</v>
      </c>
      <c r="AU132" s="9" t="s">
        <v>129</v>
      </c>
      <c r="AY132" s="9" t="s">
        <v>147</v>
      </c>
      <c r="BE132" s="101">
        <f>IF($U$132="základná",$N$132,0)</f>
        <v>0</v>
      </c>
      <c r="BF132" s="101">
        <f>IF($U$132="znížená",$N$132,0)</f>
        <v>0</v>
      </c>
      <c r="BG132" s="101">
        <f>IF($U$132="zákl. prenesená",$N$132,0)</f>
        <v>0</v>
      </c>
      <c r="BH132" s="101">
        <f>IF($U$132="zníž. prenesená",$N$132,0)</f>
        <v>0</v>
      </c>
      <c r="BI132" s="101">
        <f>IF($U$132="nulová",$N$132,0)</f>
        <v>0</v>
      </c>
      <c r="BJ132" s="9" t="s">
        <v>129</v>
      </c>
      <c r="BK132" s="101">
        <f>ROUND($L$132*$K$132,2)</f>
        <v>0</v>
      </c>
      <c r="BL132" s="9" t="s">
        <v>351</v>
      </c>
      <c r="BM132" s="9" t="s">
        <v>200</v>
      </c>
    </row>
    <row r="133" spans="2:65" s="9" customFormat="1" ht="15.75" customHeight="1">
      <c r="B133" s="22"/>
      <c r="C133" s="129" t="s">
        <v>206</v>
      </c>
      <c r="D133" s="129" t="s">
        <v>219</v>
      </c>
      <c r="E133" s="130" t="s">
        <v>605</v>
      </c>
      <c r="F133" s="161" t="s">
        <v>606</v>
      </c>
      <c r="G133" s="161"/>
      <c r="H133" s="161"/>
      <c r="I133" s="161"/>
      <c r="J133" s="131" t="s">
        <v>203</v>
      </c>
      <c r="K133" s="132">
        <v>5.34</v>
      </c>
      <c r="L133" s="162"/>
      <c r="M133" s="162"/>
      <c r="N133" s="162">
        <f>ROUND($L$133*$K$133,2)</f>
        <v>0</v>
      </c>
      <c r="O133" s="162"/>
      <c r="P133" s="162"/>
      <c r="Q133" s="162"/>
      <c r="R133" s="23"/>
      <c r="T133" s="126"/>
      <c r="U133" s="28" t="s">
        <v>38</v>
      </c>
      <c r="V133" s="127">
        <v>0</v>
      </c>
      <c r="W133" s="127">
        <f>$V$133*$K$133</f>
        <v>0</v>
      </c>
      <c r="X133" s="127">
        <v>0</v>
      </c>
      <c r="Y133" s="127">
        <f>$X$133*$K$133</f>
        <v>0</v>
      </c>
      <c r="Z133" s="127">
        <v>0</v>
      </c>
      <c r="AA133" s="128">
        <f>$Z$133*$K$133</f>
        <v>0</v>
      </c>
      <c r="AR133" s="9" t="s">
        <v>578</v>
      </c>
      <c r="AT133" s="9" t="s">
        <v>219</v>
      </c>
      <c r="AU133" s="9" t="s">
        <v>129</v>
      </c>
      <c r="AY133" s="9" t="s">
        <v>147</v>
      </c>
      <c r="BE133" s="101">
        <f>IF($U$133="základná",$N$133,0)</f>
        <v>0</v>
      </c>
      <c r="BF133" s="101">
        <f>IF($U$133="znížená",$N$133,0)</f>
        <v>0</v>
      </c>
      <c r="BG133" s="101">
        <f>IF($U$133="zákl. prenesená",$N$133,0)</f>
        <v>0</v>
      </c>
      <c r="BH133" s="101">
        <f>IF($U$133="zníž. prenesená",$N$133,0)</f>
        <v>0</v>
      </c>
      <c r="BI133" s="101">
        <f>IF($U$133="nulová",$N$133,0)</f>
        <v>0</v>
      </c>
      <c r="BJ133" s="9" t="s">
        <v>129</v>
      </c>
      <c r="BK133" s="101">
        <f>ROUND($L$133*$K$133,2)</f>
        <v>0</v>
      </c>
      <c r="BL133" s="9" t="s">
        <v>351</v>
      </c>
      <c r="BM133" s="9" t="s">
        <v>206</v>
      </c>
    </row>
    <row r="134" spans="2:65" s="9" customFormat="1" ht="15.75" customHeight="1">
      <c r="B134" s="22"/>
      <c r="C134" s="129" t="s">
        <v>204</v>
      </c>
      <c r="D134" s="129" t="s">
        <v>219</v>
      </c>
      <c r="E134" s="130" t="s">
        <v>607</v>
      </c>
      <c r="F134" s="161" t="s">
        <v>608</v>
      </c>
      <c r="G134" s="161"/>
      <c r="H134" s="161"/>
      <c r="I134" s="161"/>
      <c r="J134" s="131" t="s">
        <v>203</v>
      </c>
      <c r="K134" s="132">
        <v>5.34</v>
      </c>
      <c r="L134" s="162"/>
      <c r="M134" s="162"/>
      <c r="N134" s="162">
        <f>ROUND($L$134*$K$134,2)</f>
        <v>0</v>
      </c>
      <c r="O134" s="162"/>
      <c r="P134" s="162"/>
      <c r="Q134" s="162"/>
      <c r="R134" s="23"/>
      <c r="T134" s="126"/>
      <c r="U134" s="28" t="s">
        <v>38</v>
      </c>
      <c r="V134" s="127">
        <v>0</v>
      </c>
      <c r="W134" s="127">
        <f>$V$134*$K$134</f>
        <v>0</v>
      </c>
      <c r="X134" s="127">
        <v>0</v>
      </c>
      <c r="Y134" s="127">
        <f>$X$134*$K$134</f>
        <v>0</v>
      </c>
      <c r="Z134" s="127">
        <v>0</v>
      </c>
      <c r="AA134" s="128">
        <f>$Z$134*$K$134</f>
        <v>0</v>
      </c>
      <c r="AR134" s="9" t="s">
        <v>578</v>
      </c>
      <c r="AT134" s="9" t="s">
        <v>219</v>
      </c>
      <c r="AU134" s="9" t="s">
        <v>129</v>
      </c>
      <c r="AY134" s="9" t="s">
        <v>147</v>
      </c>
      <c r="BE134" s="101">
        <f>IF($U$134="základná",$N$134,0)</f>
        <v>0</v>
      </c>
      <c r="BF134" s="101">
        <f>IF($U$134="znížená",$N$134,0)</f>
        <v>0</v>
      </c>
      <c r="BG134" s="101">
        <f>IF($U$134="zákl. prenesená",$N$134,0)</f>
        <v>0</v>
      </c>
      <c r="BH134" s="101">
        <f>IF($U$134="zníž. prenesená",$N$134,0)</f>
        <v>0</v>
      </c>
      <c r="BI134" s="101">
        <f>IF($U$134="nulová",$N$134,0)</f>
        <v>0</v>
      </c>
      <c r="BJ134" s="9" t="s">
        <v>129</v>
      </c>
      <c r="BK134" s="101">
        <f>ROUND($L$134*$K$134,2)</f>
        <v>0</v>
      </c>
      <c r="BL134" s="9" t="s">
        <v>351</v>
      </c>
      <c r="BM134" s="9" t="s">
        <v>204</v>
      </c>
    </row>
    <row r="135" spans="2:65" s="9" customFormat="1" ht="15.75" customHeight="1">
      <c r="B135" s="22"/>
      <c r="C135" s="129" t="s">
        <v>214</v>
      </c>
      <c r="D135" s="129" t="s">
        <v>219</v>
      </c>
      <c r="E135" s="130" t="s">
        <v>609</v>
      </c>
      <c r="F135" s="161" t="s">
        <v>610</v>
      </c>
      <c r="G135" s="161"/>
      <c r="H135" s="161"/>
      <c r="I135" s="161"/>
      <c r="J135" s="131" t="s">
        <v>203</v>
      </c>
      <c r="K135" s="132">
        <v>5.34</v>
      </c>
      <c r="L135" s="162"/>
      <c r="M135" s="162"/>
      <c r="N135" s="162">
        <f>ROUND($L$135*$K$135,2)</f>
        <v>0</v>
      </c>
      <c r="O135" s="162"/>
      <c r="P135" s="162"/>
      <c r="Q135" s="162"/>
      <c r="R135" s="23"/>
      <c r="T135" s="126"/>
      <c r="U135" s="28" t="s">
        <v>38</v>
      </c>
      <c r="V135" s="127">
        <v>0</v>
      </c>
      <c r="W135" s="127">
        <f>$V$135*$K$135</f>
        <v>0</v>
      </c>
      <c r="X135" s="127">
        <v>0</v>
      </c>
      <c r="Y135" s="127">
        <f>$X$135*$K$135</f>
        <v>0</v>
      </c>
      <c r="Z135" s="127">
        <v>0</v>
      </c>
      <c r="AA135" s="128">
        <f>$Z$135*$K$135</f>
        <v>0</v>
      </c>
      <c r="AR135" s="9" t="s">
        <v>578</v>
      </c>
      <c r="AT135" s="9" t="s">
        <v>219</v>
      </c>
      <c r="AU135" s="9" t="s">
        <v>129</v>
      </c>
      <c r="AY135" s="9" t="s">
        <v>147</v>
      </c>
      <c r="BE135" s="101">
        <f>IF($U$135="základná",$N$135,0)</f>
        <v>0</v>
      </c>
      <c r="BF135" s="101">
        <f>IF($U$135="znížená",$N$135,0)</f>
        <v>0</v>
      </c>
      <c r="BG135" s="101">
        <f>IF($U$135="zákl. prenesená",$N$135,0)</f>
        <v>0</v>
      </c>
      <c r="BH135" s="101">
        <f>IF($U$135="zníž. prenesená",$N$135,0)</f>
        <v>0</v>
      </c>
      <c r="BI135" s="101">
        <f>IF($U$135="nulová",$N$135,0)</f>
        <v>0</v>
      </c>
      <c r="BJ135" s="9" t="s">
        <v>129</v>
      </c>
      <c r="BK135" s="101">
        <f>ROUND($L$135*$K$135,2)</f>
        <v>0</v>
      </c>
      <c r="BL135" s="9" t="s">
        <v>351</v>
      </c>
      <c r="BM135" s="9" t="s">
        <v>214</v>
      </c>
    </row>
    <row r="136" spans="2:65" s="9" customFormat="1" ht="27" customHeight="1">
      <c r="B136" s="22"/>
      <c r="C136" s="129" t="s">
        <v>260</v>
      </c>
      <c r="D136" s="129" t="s">
        <v>219</v>
      </c>
      <c r="E136" s="130" t="s">
        <v>611</v>
      </c>
      <c r="F136" s="161" t="s">
        <v>612</v>
      </c>
      <c r="G136" s="161"/>
      <c r="H136" s="161"/>
      <c r="I136" s="161"/>
      <c r="J136" s="131" t="s">
        <v>203</v>
      </c>
      <c r="K136" s="132">
        <v>8.9</v>
      </c>
      <c r="L136" s="162"/>
      <c r="M136" s="162"/>
      <c r="N136" s="162">
        <f>ROUND($L$136*$K$136,2)</f>
        <v>0</v>
      </c>
      <c r="O136" s="162"/>
      <c r="P136" s="162"/>
      <c r="Q136" s="162"/>
      <c r="R136" s="23"/>
      <c r="T136" s="126"/>
      <c r="U136" s="28" t="s">
        <v>38</v>
      </c>
      <c r="V136" s="127">
        <v>0</v>
      </c>
      <c r="W136" s="127">
        <f>$V$136*$K$136</f>
        <v>0</v>
      </c>
      <c r="X136" s="127">
        <v>0</v>
      </c>
      <c r="Y136" s="127">
        <f>$X$136*$K$136</f>
        <v>0</v>
      </c>
      <c r="Z136" s="127">
        <v>0</v>
      </c>
      <c r="AA136" s="128">
        <f>$Z$136*$K$136</f>
        <v>0</v>
      </c>
      <c r="AR136" s="9" t="s">
        <v>578</v>
      </c>
      <c r="AT136" s="9" t="s">
        <v>219</v>
      </c>
      <c r="AU136" s="9" t="s">
        <v>129</v>
      </c>
      <c r="AY136" s="9" t="s">
        <v>147</v>
      </c>
      <c r="BE136" s="101">
        <f>IF($U$136="základná",$N$136,0)</f>
        <v>0</v>
      </c>
      <c r="BF136" s="101">
        <f>IF($U$136="znížená",$N$136,0)</f>
        <v>0</v>
      </c>
      <c r="BG136" s="101">
        <f>IF($U$136="zákl. prenesená",$N$136,0)</f>
        <v>0</v>
      </c>
      <c r="BH136" s="101">
        <f>IF($U$136="zníž. prenesená",$N$136,0)</f>
        <v>0</v>
      </c>
      <c r="BI136" s="101">
        <f>IF($U$136="nulová",$N$136,0)</f>
        <v>0</v>
      </c>
      <c r="BJ136" s="9" t="s">
        <v>129</v>
      </c>
      <c r="BK136" s="101">
        <f>ROUND($L$136*$K$136,2)</f>
        <v>0</v>
      </c>
      <c r="BL136" s="9" t="s">
        <v>351</v>
      </c>
      <c r="BM136" s="9" t="s">
        <v>260</v>
      </c>
    </row>
    <row r="137" spans="2:65" s="9" customFormat="1" ht="27" customHeight="1">
      <c r="B137" s="22"/>
      <c r="C137" s="122" t="s">
        <v>218</v>
      </c>
      <c r="D137" s="122" t="s">
        <v>148</v>
      </c>
      <c r="E137" s="123" t="s">
        <v>613</v>
      </c>
      <c r="F137" s="158" t="s">
        <v>614</v>
      </c>
      <c r="G137" s="158"/>
      <c r="H137" s="158"/>
      <c r="I137" s="158"/>
      <c r="J137" s="124" t="s">
        <v>615</v>
      </c>
      <c r="K137" s="125">
        <v>7.12</v>
      </c>
      <c r="L137" s="159"/>
      <c r="M137" s="159"/>
      <c r="N137" s="159">
        <f>ROUND($L$137*$K$137,2)</f>
        <v>0</v>
      </c>
      <c r="O137" s="159"/>
      <c r="P137" s="159"/>
      <c r="Q137" s="159"/>
      <c r="R137" s="23"/>
      <c r="T137" s="126"/>
      <c r="U137" s="28" t="s">
        <v>38</v>
      </c>
      <c r="V137" s="127">
        <v>0</v>
      </c>
      <c r="W137" s="127">
        <f>$V$137*$K$137</f>
        <v>0</v>
      </c>
      <c r="X137" s="127">
        <v>0</v>
      </c>
      <c r="Y137" s="127">
        <f>$X$137*$K$137</f>
        <v>0</v>
      </c>
      <c r="Z137" s="127">
        <v>0</v>
      </c>
      <c r="AA137" s="128">
        <f>$Z$137*$K$137</f>
        <v>0</v>
      </c>
      <c r="AR137" s="9" t="s">
        <v>351</v>
      </c>
      <c r="AT137" s="9" t="s">
        <v>148</v>
      </c>
      <c r="AU137" s="9" t="s">
        <v>129</v>
      </c>
      <c r="AY137" s="9" t="s">
        <v>147</v>
      </c>
      <c r="BE137" s="101">
        <f>IF($U$137="základná",$N$137,0)</f>
        <v>0</v>
      </c>
      <c r="BF137" s="101">
        <f>IF($U$137="znížená",$N$137,0)</f>
        <v>0</v>
      </c>
      <c r="BG137" s="101">
        <f>IF($U$137="zákl. prenesená",$N$137,0)</f>
        <v>0</v>
      </c>
      <c r="BH137" s="101">
        <f>IF($U$137="zníž. prenesená",$N$137,0)</f>
        <v>0</v>
      </c>
      <c r="BI137" s="101">
        <f>IF($U$137="nulová",$N$137,0)</f>
        <v>0</v>
      </c>
      <c r="BJ137" s="9" t="s">
        <v>129</v>
      </c>
      <c r="BK137" s="101">
        <f>ROUND($L$137*$K$137,2)</f>
        <v>0</v>
      </c>
      <c r="BL137" s="9" t="s">
        <v>351</v>
      </c>
      <c r="BM137" s="9" t="s">
        <v>218</v>
      </c>
    </row>
    <row r="138" spans="2:65" s="9" customFormat="1" ht="15.75" customHeight="1">
      <c r="B138" s="22"/>
      <c r="C138" s="129" t="s">
        <v>9</v>
      </c>
      <c r="D138" s="129" t="s">
        <v>219</v>
      </c>
      <c r="E138" s="130" t="s">
        <v>616</v>
      </c>
      <c r="F138" s="161" t="s">
        <v>617</v>
      </c>
      <c r="G138" s="161"/>
      <c r="H138" s="161"/>
      <c r="I138" s="161"/>
      <c r="J138" s="131" t="s">
        <v>178</v>
      </c>
      <c r="K138" s="132">
        <v>0.001</v>
      </c>
      <c r="L138" s="162"/>
      <c r="M138" s="162"/>
      <c r="N138" s="162">
        <f>ROUND($L$138*$K$138,2)</f>
        <v>0</v>
      </c>
      <c r="O138" s="162"/>
      <c r="P138" s="162"/>
      <c r="Q138" s="162"/>
      <c r="R138" s="23"/>
      <c r="T138" s="126"/>
      <c r="U138" s="28" t="s">
        <v>38</v>
      </c>
      <c r="V138" s="127">
        <v>0</v>
      </c>
      <c r="W138" s="127">
        <f>$V$138*$K$138</f>
        <v>0</v>
      </c>
      <c r="X138" s="127">
        <v>1</v>
      </c>
      <c r="Y138" s="127">
        <f>$X$138*$K$138</f>
        <v>0.001</v>
      </c>
      <c r="Z138" s="127">
        <v>0</v>
      </c>
      <c r="AA138" s="128">
        <f>$Z$138*$K$138</f>
        <v>0</v>
      </c>
      <c r="AR138" s="9" t="s">
        <v>578</v>
      </c>
      <c r="AT138" s="9" t="s">
        <v>219</v>
      </c>
      <c r="AU138" s="9" t="s">
        <v>129</v>
      </c>
      <c r="AY138" s="9" t="s">
        <v>147</v>
      </c>
      <c r="BE138" s="101">
        <f>IF($U$138="základná",$N$138,0)</f>
        <v>0</v>
      </c>
      <c r="BF138" s="101">
        <f>IF($U$138="znížená",$N$138,0)</f>
        <v>0</v>
      </c>
      <c r="BG138" s="101">
        <f>IF($U$138="zákl. prenesená",$N$138,0)</f>
        <v>0</v>
      </c>
      <c r="BH138" s="101">
        <f>IF($U$138="zníž. prenesená",$N$138,0)</f>
        <v>0</v>
      </c>
      <c r="BI138" s="101">
        <f>IF($U$138="nulová",$N$138,0)</f>
        <v>0</v>
      </c>
      <c r="BJ138" s="9" t="s">
        <v>129</v>
      </c>
      <c r="BK138" s="101">
        <f>ROUND($L$138*$K$138,2)</f>
        <v>0</v>
      </c>
      <c r="BL138" s="9" t="s">
        <v>351</v>
      </c>
      <c r="BM138" s="9" t="s">
        <v>9</v>
      </c>
    </row>
    <row r="139" spans="2:65" s="9" customFormat="1" ht="15.75" customHeight="1">
      <c r="B139" s="22"/>
      <c r="C139" s="129" t="s">
        <v>228</v>
      </c>
      <c r="D139" s="129" t="s">
        <v>219</v>
      </c>
      <c r="E139" s="130" t="s">
        <v>618</v>
      </c>
      <c r="F139" s="161" t="s">
        <v>619</v>
      </c>
      <c r="G139" s="161"/>
      <c r="H139" s="161"/>
      <c r="I139" s="161"/>
      <c r="J139" s="131" t="s">
        <v>178</v>
      </c>
      <c r="K139" s="132">
        <v>0.006</v>
      </c>
      <c r="L139" s="162"/>
      <c r="M139" s="162"/>
      <c r="N139" s="162">
        <f>ROUND($L$139*$K$139,2)</f>
        <v>0</v>
      </c>
      <c r="O139" s="162"/>
      <c r="P139" s="162"/>
      <c r="Q139" s="162"/>
      <c r="R139" s="23"/>
      <c r="T139" s="126"/>
      <c r="U139" s="28" t="s">
        <v>38</v>
      </c>
      <c r="V139" s="127">
        <v>0</v>
      </c>
      <c r="W139" s="127">
        <f>$V$139*$K$139</f>
        <v>0</v>
      </c>
      <c r="X139" s="127">
        <v>1</v>
      </c>
      <c r="Y139" s="127">
        <f>$X$139*$K$139</f>
        <v>0.006</v>
      </c>
      <c r="Z139" s="127">
        <v>0</v>
      </c>
      <c r="AA139" s="128">
        <f>$Z$139*$K$139</f>
        <v>0</v>
      </c>
      <c r="AR139" s="9" t="s">
        <v>578</v>
      </c>
      <c r="AT139" s="9" t="s">
        <v>219</v>
      </c>
      <c r="AU139" s="9" t="s">
        <v>129</v>
      </c>
      <c r="AY139" s="9" t="s">
        <v>147</v>
      </c>
      <c r="BE139" s="101">
        <f>IF($U$139="základná",$N$139,0)</f>
        <v>0</v>
      </c>
      <c r="BF139" s="101">
        <f>IF($U$139="znížená",$N$139,0)</f>
        <v>0</v>
      </c>
      <c r="BG139" s="101">
        <f>IF($U$139="zákl. prenesená",$N$139,0)</f>
        <v>0</v>
      </c>
      <c r="BH139" s="101">
        <f>IF($U$139="zníž. prenesená",$N$139,0)</f>
        <v>0</v>
      </c>
      <c r="BI139" s="101">
        <f>IF($U$139="nulová",$N$139,0)</f>
        <v>0</v>
      </c>
      <c r="BJ139" s="9" t="s">
        <v>129</v>
      </c>
      <c r="BK139" s="101">
        <f>ROUND($L$139*$K$139,2)</f>
        <v>0</v>
      </c>
      <c r="BL139" s="9" t="s">
        <v>351</v>
      </c>
      <c r="BM139" s="9" t="s">
        <v>228</v>
      </c>
    </row>
    <row r="140" spans="2:65" s="9" customFormat="1" ht="15.75" customHeight="1">
      <c r="B140" s="22"/>
      <c r="C140" s="129" t="s">
        <v>232</v>
      </c>
      <c r="D140" s="129" t="s">
        <v>219</v>
      </c>
      <c r="E140" s="130" t="s">
        <v>620</v>
      </c>
      <c r="F140" s="161" t="s">
        <v>621</v>
      </c>
      <c r="G140" s="161"/>
      <c r="H140" s="161"/>
      <c r="I140" s="161"/>
      <c r="J140" s="131" t="s">
        <v>615</v>
      </c>
      <c r="K140" s="132">
        <v>0.702</v>
      </c>
      <c r="L140" s="162"/>
      <c r="M140" s="162"/>
      <c r="N140" s="162">
        <f>ROUND($L$140*$K$140,2)</f>
        <v>0</v>
      </c>
      <c r="O140" s="162"/>
      <c r="P140" s="162"/>
      <c r="Q140" s="162"/>
      <c r="R140" s="23"/>
      <c r="T140" s="126"/>
      <c r="U140" s="28" t="s">
        <v>38</v>
      </c>
      <c r="V140" s="127">
        <v>0</v>
      </c>
      <c r="W140" s="127">
        <f>$V$140*$K$140</f>
        <v>0</v>
      </c>
      <c r="X140" s="127">
        <v>0.00100126742712294</v>
      </c>
      <c r="Y140" s="127">
        <f>$X$140*$K$140</f>
        <v>0.0007028897338403039</v>
      </c>
      <c r="Z140" s="127">
        <v>0</v>
      </c>
      <c r="AA140" s="128">
        <f>$Z$140*$K$140</f>
        <v>0</v>
      </c>
      <c r="AR140" s="9" t="s">
        <v>578</v>
      </c>
      <c r="AT140" s="9" t="s">
        <v>219</v>
      </c>
      <c r="AU140" s="9" t="s">
        <v>129</v>
      </c>
      <c r="AY140" s="9" t="s">
        <v>147</v>
      </c>
      <c r="BE140" s="101">
        <f>IF($U$140="základná",$N$140,0)</f>
        <v>0</v>
      </c>
      <c r="BF140" s="101">
        <f>IF($U$140="znížená",$N$140,0)</f>
        <v>0</v>
      </c>
      <c r="BG140" s="101">
        <f>IF($U$140="zákl. prenesená",$N$140,0)</f>
        <v>0</v>
      </c>
      <c r="BH140" s="101">
        <f>IF($U$140="zníž. prenesená",$N$140,0)</f>
        <v>0</v>
      </c>
      <c r="BI140" s="101">
        <f>IF($U$140="nulová",$N$140,0)</f>
        <v>0</v>
      </c>
      <c r="BJ140" s="9" t="s">
        <v>129</v>
      </c>
      <c r="BK140" s="101">
        <f>ROUND($L$140*$K$140,2)</f>
        <v>0</v>
      </c>
      <c r="BL140" s="9" t="s">
        <v>351</v>
      </c>
      <c r="BM140" s="9" t="s">
        <v>232</v>
      </c>
    </row>
    <row r="141" spans="2:65" s="9" customFormat="1" ht="15.75" customHeight="1">
      <c r="B141" s="22"/>
      <c r="C141" s="129" t="s">
        <v>236</v>
      </c>
      <c r="D141" s="129" t="s">
        <v>219</v>
      </c>
      <c r="E141" s="130" t="s">
        <v>622</v>
      </c>
      <c r="F141" s="161" t="s">
        <v>623</v>
      </c>
      <c r="G141" s="161"/>
      <c r="H141" s="161"/>
      <c r="I141" s="161"/>
      <c r="J141" s="131" t="s">
        <v>615</v>
      </c>
      <c r="K141" s="132">
        <v>0.234</v>
      </c>
      <c r="L141" s="162"/>
      <c r="M141" s="162"/>
      <c r="N141" s="162">
        <f>ROUND($L$141*$K$141,2)</f>
        <v>0</v>
      </c>
      <c r="O141" s="162"/>
      <c r="P141" s="162"/>
      <c r="Q141" s="162"/>
      <c r="R141" s="23"/>
      <c r="T141" s="126"/>
      <c r="U141" s="28" t="s">
        <v>38</v>
      </c>
      <c r="V141" s="127">
        <v>0</v>
      </c>
      <c r="W141" s="127">
        <f>$V$141*$K$141</f>
        <v>0</v>
      </c>
      <c r="X141" s="127">
        <v>0.000988593155893536</v>
      </c>
      <c r="Y141" s="127">
        <f>$X$141*$K$141</f>
        <v>0.00023133079847908742</v>
      </c>
      <c r="Z141" s="127">
        <v>0</v>
      </c>
      <c r="AA141" s="128">
        <f>$Z$141*$K$141</f>
        <v>0</v>
      </c>
      <c r="AR141" s="9" t="s">
        <v>578</v>
      </c>
      <c r="AT141" s="9" t="s">
        <v>219</v>
      </c>
      <c r="AU141" s="9" t="s">
        <v>129</v>
      </c>
      <c r="AY141" s="9" t="s">
        <v>147</v>
      </c>
      <c r="BE141" s="101">
        <f>IF($U$141="základná",$N$141,0)</f>
        <v>0</v>
      </c>
      <c r="BF141" s="101">
        <f>IF($U$141="znížená",$N$141,0)</f>
        <v>0</v>
      </c>
      <c r="BG141" s="101">
        <f>IF($U$141="zákl. prenesená",$N$141,0)</f>
        <v>0</v>
      </c>
      <c r="BH141" s="101">
        <f>IF($U$141="zníž. prenesená",$N$141,0)</f>
        <v>0</v>
      </c>
      <c r="BI141" s="101">
        <f>IF($U$141="nulová",$N$141,0)</f>
        <v>0</v>
      </c>
      <c r="BJ141" s="9" t="s">
        <v>129</v>
      </c>
      <c r="BK141" s="101">
        <f>ROUND($L$141*$K$141,2)</f>
        <v>0</v>
      </c>
      <c r="BL141" s="9" t="s">
        <v>351</v>
      </c>
      <c r="BM141" s="9" t="s">
        <v>236</v>
      </c>
    </row>
    <row r="142" spans="2:65" s="9" customFormat="1" ht="15.75" customHeight="1">
      <c r="B142" s="22"/>
      <c r="C142" s="129" t="s">
        <v>240</v>
      </c>
      <c r="D142" s="129" t="s">
        <v>219</v>
      </c>
      <c r="E142" s="130" t="s">
        <v>624</v>
      </c>
      <c r="F142" s="161" t="s">
        <v>625</v>
      </c>
      <c r="G142" s="161"/>
      <c r="H142" s="161"/>
      <c r="I142" s="161"/>
      <c r="J142" s="131" t="s">
        <v>602</v>
      </c>
      <c r="K142" s="132">
        <v>0.004</v>
      </c>
      <c r="L142" s="162"/>
      <c r="M142" s="162"/>
      <c r="N142" s="162">
        <f>ROUND($L$142*$K$142,2)</f>
        <v>0</v>
      </c>
      <c r="O142" s="162"/>
      <c r="P142" s="162"/>
      <c r="Q142" s="162"/>
      <c r="R142" s="23"/>
      <c r="T142" s="126"/>
      <c r="U142" s="28" t="s">
        <v>38</v>
      </c>
      <c r="V142" s="127">
        <v>0</v>
      </c>
      <c r="W142" s="127">
        <f>$V$142*$K$142</f>
        <v>0</v>
      </c>
      <c r="X142" s="127">
        <v>0.0375</v>
      </c>
      <c r="Y142" s="127">
        <f>$X$142*$K$142</f>
        <v>0.00015</v>
      </c>
      <c r="Z142" s="127">
        <v>0</v>
      </c>
      <c r="AA142" s="128">
        <f>$Z$142*$K$142</f>
        <v>0</v>
      </c>
      <c r="AR142" s="9" t="s">
        <v>578</v>
      </c>
      <c r="AT142" s="9" t="s">
        <v>219</v>
      </c>
      <c r="AU142" s="9" t="s">
        <v>129</v>
      </c>
      <c r="AY142" s="9" t="s">
        <v>147</v>
      </c>
      <c r="BE142" s="101">
        <f>IF($U$142="základná",$N$142,0)</f>
        <v>0</v>
      </c>
      <c r="BF142" s="101">
        <f>IF($U$142="znížená",$N$142,0)</f>
        <v>0</v>
      </c>
      <c r="BG142" s="101">
        <f>IF($U$142="zákl. prenesená",$N$142,0)</f>
        <v>0</v>
      </c>
      <c r="BH142" s="101">
        <f>IF($U$142="zníž. prenesená",$N$142,0)</f>
        <v>0</v>
      </c>
      <c r="BI142" s="101">
        <f>IF($U$142="nulová",$N$142,0)</f>
        <v>0</v>
      </c>
      <c r="BJ142" s="9" t="s">
        <v>129</v>
      </c>
      <c r="BK142" s="101">
        <f>ROUND($L$142*$K$142,2)</f>
        <v>0</v>
      </c>
      <c r="BL142" s="9" t="s">
        <v>351</v>
      </c>
      <c r="BM142" s="9" t="s">
        <v>240</v>
      </c>
    </row>
    <row r="143" spans="2:65" s="9" customFormat="1" ht="15.75" customHeight="1">
      <c r="B143" s="22"/>
      <c r="C143" s="129" t="s">
        <v>244</v>
      </c>
      <c r="D143" s="129" t="s">
        <v>219</v>
      </c>
      <c r="E143" s="130" t="s">
        <v>626</v>
      </c>
      <c r="F143" s="161" t="s">
        <v>627</v>
      </c>
      <c r="G143" s="161"/>
      <c r="H143" s="161"/>
      <c r="I143" s="161"/>
      <c r="J143" s="131" t="s">
        <v>203</v>
      </c>
      <c r="K143" s="132">
        <v>2.99</v>
      </c>
      <c r="L143" s="162"/>
      <c r="M143" s="162"/>
      <c r="N143" s="162">
        <f>ROUND($L$143*$K$143,2)</f>
        <v>0</v>
      </c>
      <c r="O143" s="162"/>
      <c r="P143" s="162"/>
      <c r="Q143" s="162"/>
      <c r="R143" s="23"/>
      <c r="T143" s="126"/>
      <c r="U143" s="28" t="s">
        <v>38</v>
      </c>
      <c r="V143" s="127">
        <v>0</v>
      </c>
      <c r="W143" s="127">
        <f>$V$143*$K$143</f>
        <v>0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9" t="s">
        <v>578</v>
      </c>
      <c r="AT143" s="9" t="s">
        <v>219</v>
      </c>
      <c r="AU143" s="9" t="s">
        <v>129</v>
      </c>
      <c r="AY143" s="9" t="s">
        <v>147</v>
      </c>
      <c r="BE143" s="101">
        <f>IF($U$143="základná",$N$143,0)</f>
        <v>0</v>
      </c>
      <c r="BF143" s="101">
        <f>IF($U$143="znížená",$N$143,0)</f>
        <v>0</v>
      </c>
      <c r="BG143" s="101">
        <f>IF($U$143="zákl. prenesená",$N$143,0)</f>
        <v>0</v>
      </c>
      <c r="BH143" s="101">
        <f>IF($U$143="zníž. prenesená",$N$143,0)</f>
        <v>0</v>
      </c>
      <c r="BI143" s="101">
        <f>IF($U$143="nulová",$N$143,0)</f>
        <v>0</v>
      </c>
      <c r="BJ143" s="9" t="s">
        <v>129</v>
      </c>
      <c r="BK143" s="101">
        <f>ROUND($L$143*$K$143,2)</f>
        <v>0</v>
      </c>
      <c r="BL143" s="9" t="s">
        <v>351</v>
      </c>
      <c r="BM143" s="9" t="s">
        <v>244</v>
      </c>
    </row>
    <row r="144" spans="2:65" s="9" customFormat="1" ht="27" customHeight="1">
      <c r="B144" s="22"/>
      <c r="C144" s="122" t="s">
        <v>248</v>
      </c>
      <c r="D144" s="122" t="s">
        <v>148</v>
      </c>
      <c r="E144" s="123" t="s">
        <v>628</v>
      </c>
      <c r="F144" s="158" t="s">
        <v>629</v>
      </c>
      <c r="G144" s="158"/>
      <c r="H144" s="158"/>
      <c r="I144" s="158"/>
      <c r="J144" s="124" t="s">
        <v>589</v>
      </c>
      <c r="K144" s="125">
        <v>1.78</v>
      </c>
      <c r="L144" s="159"/>
      <c r="M144" s="159"/>
      <c r="N144" s="159">
        <f>ROUND($L$144*$K$144,2)</f>
        <v>0</v>
      </c>
      <c r="O144" s="159"/>
      <c r="P144" s="159"/>
      <c r="Q144" s="159"/>
      <c r="R144" s="23"/>
      <c r="T144" s="126"/>
      <c r="U144" s="28" t="s">
        <v>38</v>
      </c>
      <c r="V144" s="127">
        <v>0</v>
      </c>
      <c r="W144" s="127">
        <f>$V$144*$K$144</f>
        <v>0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9" t="s">
        <v>351</v>
      </c>
      <c r="AT144" s="9" t="s">
        <v>148</v>
      </c>
      <c r="AU144" s="9" t="s">
        <v>129</v>
      </c>
      <c r="AY144" s="9" t="s">
        <v>147</v>
      </c>
      <c r="BE144" s="101">
        <f>IF($U$144="základná",$N$144,0)</f>
        <v>0</v>
      </c>
      <c r="BF144" s="101">
        <f>IF($U$144="znížená",$N$144,0)</f>
        <v>0</v>
      </c>
      <c r="BG144" s="101">
        <f>IF($U$144="zákl. prenesená",$N$144,0)</f>
        <v>0</v>
      </c>
      <c r="BH144" s="101">
        <f>IF($U$144="zníž. prenesená",$N$144,0)</f>
        <v>0</v>
      </c>
      <c r="BI144" s="101">
        <f>IF($U$144="nulová",$N$144,0)</f>
        <v>0</v>
      </c>
      <c r="BJ144" s="9" t="s">
        <v>129</v>
      </c>
      <c r="BK144" s="101">
        <f>ROUND($L$144*$K$144,2)</f>
        <v>0</v>
      </c>
      <c r="BL144" s="9" t="s">
        <v>351</v>
      </c>
      <c r="BM144" s="9" t="s">
        <v>248</v>
      </c>
    </row>
    <row r="145" spans="2:65" s="9" customFormat="1" ht="27" customHeight="1">
      <c r="B145" s="22"/>
      <c r="C145" s="129" t="s">
        <v>252</v>
      </c>
      <c r="D145" s="129" t="s">
        <v>219</v>
      </c>
      <c r="E145" s="130" t="s">
        <v>630</v>
      </c>
      <c r="F145" s="161" t="s">
        <v>631</v>
      </c>
      <c r="G145" s="161"/>
      <c r="H145" s="161"/>
      <c r="I145" s="161"/>
      <c r="J145" s="131" t="s">
        <v>291</v>
      </c>
      <c r="K145" s="132">
        <v>1.78</v>
      </c>
      <c r="L145" s="162"/>
      <c r="M145" s="162"/>
      <c r="N145" s="162">
        <f>ROUND($L$145*$K$145,2)</f>
        <v>0</v>
      </c>
      <c r="O145" s="162"/>
      <c r="P145" s="162"/>
      <c r="Q145" s="162"/>
      <c r="R145" s="23"/>
      <c r="T145" s="126"/>
      <c r="U145" s="28" t="s">
        <v>38</v>
      </c>
      <c r="V145" s="127">
        <v>0</v>
      </c>
      <c r="W145" s="127">
        <f>$V$145*$K$145</f>
        <v>0</v>
      </c>
      <c r="X145" s="127">
        <v>0</v>
      </c>
      <c r="Y145" s="127">
        <f>$X$145*$K$145</f>
        <v>0</v>
      </c>
      <c r="Z145" s="127">
        <v>0</v>
      </c>
      <c r="AA145" s="128">
        <f>$Z$145*$K$145</f>
        <v>0</v>
      </c>
      <c r="AR145" s="9" t="s">
        <v>578</v>
      </c>
      <c r="AT145" s="9" t="s">
        <v>219</v>
      </c>
      <c r="AU145" s="9" t="s">
        <v>129</v>
      </c>
      <c r="AY145" s="9" t="s">
        <v>147</v>
      </c>
      <c r="BE145" s="101">
        <f>IF($U$145="základná",$N$145,0)</f>
        <v>0</v>
      </c>
      <c r="BF145" s="101">
        <f>IF($U$145="znížená",$N$145,0)</f>
        <v>0</v>
      </c>
      <c r="BG145" s="101">
        <f>IF($U$145="zákl. prenesená",$N$145,0)</f>
        <v>0</v>
      </c>
      <c r="BH145" s="101">
        <f>IF($U$145="zníž. prenesená",$N$145,0)</f>
        <v>0</v>
      </c>
      <c r="BI145" s="101">
        <f>IF($U$145="nulová",$N$145,0)</f>
        <v>0</v>
      </c>
      <c r="BJ145" s="9" t="s">
        <v>129</v>
      </c>
      <c r="BK145" s="101">
        <f>ROUND($L$145*$K$145,2)</f>
        <v>0</v>
      </c>
      <c r="BL145" s="9" t="s">
        <v>351</v>
      </c>
      <c r="BM145" s="9" t="s">
        <v>252</v>
      </c>
    </row>
    <row r="146" spans="2:65" s="9" customFormat="1" ht="15.75" customHeight="1">
      <c r="B146" s="22"/>
      <c r="C146" s="122" t="s">
        <v>256</v>
      </c>
      <c r="D146" s="122" t="s">
        <v>148</v>
      </c>
      <c r="E146" s="123" t="s">
        <v>632</v>
      </c>
      <c r="F146" s="158" t="s">
        <v>633</v>
      </c>
      <c r="G146" s="158"/>
      <c r="H146" s="158"/>
      <c r="I146" s="158"/>
      <c r="J146" s="124" t="s">
        <v>222</v>
      </c>
      <c r="K146" s="125">
        <v>113.92</v>
      </c>
      <c r="L146" s="159"/>
      <c r="M146" s="159"/>
      <c r="N146" s="159">
        <f>ROUND($L$146*$K$146,2)</f>
        <v>0</v>
      </c>
      <c r="O146" s="159"/>
      <c r="P146" s="159"/>
      <c r="Q146" s="159"/>
      <c r="R146" s="23"/>
      <c r="T146" s="126"/>
      <c r="U146" s="28" t="s">
        <v>38</v>
      </c>
      <c r="V146" s="127">
        <v>0</v>
      </c>
      <c r="W146" s="127">
        <f>$V$146*$K$146</f>
        <v>0</v>
      </c>
      <c r="X146" s="127">
        <v>0</v>
      </c>
      <c r="Y146" s="127">
        <f>$X$146*$K$146</f>
        <v>0</v>
      </c>
      <c r="Z146" s="127">
        <v>0</v>
      </c>
      <c r="AA146" s="128">
        <f>$Z$146*$K$146</f>
        <v>0</v>
      </c>
      <c r="AR146" s="9" t="s">
        <v>351</v>
      </c>
      <c r="AT146" s="9" t="s">
        <v>148</v>
      </c>
      <c r="AU146" s="9" t="s">
        <v>129</v>
      </c>
      <c r="AY146" s="9" t="s">
        <v>147</v>
      </c>
      <c r="BE146" s="101">
        <f>IF($U$146="základná",$N$146,0)</f>
        <v>0</v>
      </c>
      <c r="BF146" s="101">
        <f>IF($U$146="znížená",$N$146,0)</f>
        <v>0</v>
      </c>
      <c r="BG146" s="101">
        <f>IF($U$146="zákl. prenesená",$N$146,0)</f>
        <v>0</v>
      </c>
      <c r="BH146" s="101">
        <f>IF($U$146="zníž. prenesená",$N$146,0)</f>
        <v>0</v>
      </c>
      <c r="BI146" s="101">
        <f>IF($U$146="nulová",$N$146,0)</f>
        <v>0</v>
      </c>
      <c r="BJ146" s="9" t="s">
        <v>129</v>
      </c>
      <c r="BK146" s="101">
        <f>ROUND($L$146*$K$146,2)</f>
        <v>0</v>
      </c>
      <c r="BL146" s="9" t="s">
        <v>351</v>
      </c>
      <c r="BM146" s="9" t="s">
        <v>256</v>
      </c>
    </row>
    <row r="147" spans="2:65" s="9" customFormat="1" ht="15.75" customHeight="1">
      <c r="B147" s="22"/>
      <c r="C147" s="129" t="s">
        <v>264</v>
      </c>
      <c r="D147" s="129" t="s">
        <v>219</v>
      </c>
      <c r="E147" s="130" t="s">
        <v>634</v>
      </c>
      <c r="F147" s="161" t="s">
        <v>635</v>
      </c>
      <c r="G147" s="161"/>
      <c r="H147" s="161"/>
      <c r="I147" s="161"/>
      <c r="J147" s="131" t="s">
        <v>222</v>
      </c>
      <c r="K147" s="132">
        <v>53.4</v>
      </c>
      <c r="L147" s="162"/>
      <c r="M147" s="162"/>
      <c r="N147" s="162">
        <f>ROUND($L$147*$K$147,2)</f>
        <v>0</v>
      </c>
      <c r="O147" s="162"/>
      <c r="P147" s="162"/>
      <c r="Q147" s="162"/>
      <c r="R147" s="23"/>
      <c r="T147" s="126"/>
      <c r="U147" s="28" t="s">
        <v>38</v>
      </c>
      <c r="V147" s="127">
        <v>0</v>
      </c>
      <c r="W147" s="127">
        <f>$V$147*$K$147</f>
        <v>0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9" t="s">
        <v>578</v>
      </c>
      <c r="AT147" s="9" t="s">
        <v>219</v>
      </c>
      <c r="AU147" s="9" t="s">
        <v>129</v>
      </c>
      <c r="AY147" s="9" t="s">
        <v>147</v>
      </c>
      <c r="BE147" s="101">
        <f>IF($U$147="základná",$N$147,0)</f>
        <v>0</v>
      </c>
      <c r="BF147" s="101">
        <f>IF($U$147="znížená",$N$147,0)</f>
        <v>0</v>
      </c>
      <c r="BG147" s="101">
        <f>IF($U$147="zákl. prenesená",$N$147,0)</f>
        <v>0</v>
      </c>
      <c r="BH147" s="101">
        <f>IF($U$147="zníž. prenesená",$N$147,0)</f>
        <v>0</v>
      </c>
      <c r="BI147" s="101">
        <f>IF($U$147="nulová",$N$147,0)</f>
        <v>0</v>
      </c>
      <c r="BJ147" s="9" t="s">
        <v>129</v>
      </c>
      <c r="BK147" s="101">
        <f>ROUND($L$147*$K$147,2)</f>
        <v>0</v>
      </c>
      <c r="BL147" s="9" t="s">
        <v>351</v>
      </c>
      <c r="BM147" s="9" t="s">
        <v>264</v>
      </c>
    </row>
    <row r="148" spans="2:65" s="9" customFormat="1" ht="15.75" customHeight="1">
      <c r="B148" s="22"/>
      <c r="C148" s="129" t="s">
        <v>268</v>
      </c>
      <c r="D148" s="129" t="s">
        <v>219</v>
      </c>
      <c r="E148" s="130" t="s">
        <v>636</v>
      </c>
      <c r="F148" s="161" t="s">
        <v>637</v>
      </c>
      <c r="G148" s="161"/>
      <c r="H148" s="161"/>
      <c r="I148" s="161"/>
      <c r="J148" s="131" t="s">
        <v>222</v>
      </c>
      <c r="K148" s="132">
        <v>53.4</v>
      </c>
      <c r="L148" s="162"/>
      <c r="M148" s="162"/>
      <c r="N148" s="162">
        <f>ROUND($L$148*$K$148,2)</f>
        <v>0</v>
      </c>
      <c r="O148" s="162"/>
      <c r="P148" s="162"/>
      <c r="Q148" s="162"/>
      <c r="R148" s="23"/>
      <c r="T148" s="126"/>
      <c r="U148" s="28" t="s">
        <v>38</v>
      </c>
      <c r="V148" s="127">
        <v>0</v>
      </c>
      <c r="W148" s="127">
        <f>$V$148*$K$148</f>
        <v>0</v>
      </c>
      <c r="X148" s="127">
        <v>0</v>
      </c>
      <c r="Y148" s="127">
        <f>$X$148*$K$148</f>
        <v>0</v>
      </c>
      <c r="Z148" s="127">
        <v>0</v>
      </c>
      <c r="AA148" s="128">
        <f>$Z$148*$K$148</f>
        <v>0</v>
      </c>
      <c r="AR148" s="9" t="s">
        <v>578</v>
      </c>
      <c r="AT148" s="9" t="s">
        <v>219</v>
      </c>
      <c r="AU148" s="9" t="s">
        <v>129</v>
      </c>
      <c r="AY148" s="9" t="s">
        <v>147</v>
      </c>
      <c r="BE148" s="101">
        <f>IF($U$148="základná",$N$148,0)</f>
        <v>0</v>
      </c>
      <c r="BF148" s="101">
        <f>IF($U$148="znížená",$N$148,0)</f>
        <v>0</v>
      </c>
      <c r="BG148" s="101">
        <f>IF($U$148="zákl. prenesená",$N$148,0)</f>
        <v>0</v>
      </c>
      <c r="BH148" s="101">
        <f>IF($U$148="zníž. prenesená",$N$148,0)</f>
        <v>0</v>
      </c>
      <c r="BI148" s="101">
        <f>IF($U$148="nulová",$N$148,0)</f>
        <v>0</v>
      </c>
      <c r="BJ148" s="9" t="s">
        <v>129</v>
      </c>
      <c r="BK148" s="101">
        <f>ROUND($L$148*$K$148,2)</f>
        <v>0</v>
      </c>
      <c r="BL148" s="9" t="s">
        <v>351</v>
      </c>
      <c r="BM148" s="9" t="s">
        <v>268</v>
      </c>
    </row>
    <row r="149" spans="2:65" s="9" customFormat="1" ht="27" customHeight="1">
      <c r="B149" s="22"/>
      <c r="C149" s="129" t="s">
        <v>272</v>
      </c>
      <c r="D149" s="129" t="s">
        <v>219</v>
      </c>
      <c r="E149" s="130" t="s">
        <v>638</v>
      </c>
      <c r="F149" s="161" t="s">
        <v>639</v>
      </c>
      <c r="G149" s="161"/>
      <c r="H149" s="161"/>
      <c r="I149" s="161"/>
      <c r="J149" s="131" t="s">
        <v>222</v>
      </c>
      <c r="K149" s="132">
        <v>7.12</v>
      </c>
      <c r="L149" s="162"/>
      <c r="M149" s="162"/>
      <c r="N149" s="162">
        <f>ROUND($L$149*$K$149,2)</f>
        <v>0</v>
      </c>
      <c r="O149" s="162"/>
      <c r="P149" s="162"/>
      <c r="Q149" s="162"/>
      <c r="R149" s="23"/>
      <c r="T149" s="126"/>
      <c r="U149" s="28" t="s">
        <v>38</v>
      </c>
      <c r="V149" s="127">
        <v>0</v>
      </c>
      <c r="W149" s="127">
        <f>$V$149*$K$149</f>
        <v>0</v>
      </c>
      <c r="X149" s="127">
        <v>0</v>
      </c>
      <c r="Y149" s="127">
        <f>$X$149*$K$149</f>
        <v>0</v>
      </c>
      <c r="Z149" s="127">
        <v>0</v>
      </c>
      <c r="AA149" s="128">
        <f>$Z$149*$K$149</f>
        <v>0</v>
      </c>
      <c r="AR149" s="9" t="s">
        <v>578</v>
      </c>
      <c r="AT149" s="9" t="s">
        <v>219</v>
      </c>
      <c r="AU149" s="9" t="s">
        <v>129</v>
      </c>
      <c r="AY149" s="9" t="s">
        <v>147</v>
      </c>
      <c r="BE149" s="101">
        <f>IF($U$149="základná",$N$149,0)</f>
        <v>0</v>
      </c>
      <c r="BF149" s="101">
        <f>IF($U$149="znížená",$N$149,0)</f>
        <v>0</v>
      </c>
      <c r="BG149" s="101">
        <f>IF($U$149="zákl. prenesená",$N$149,0)</f>
        <v>0</v>
      </c>
      <c r="BH149" s="101">
        <f>IF($U$149="zníž. prenesená",$N$149,0)</f>
        <v>0</v>
      </c>
      <c r="BI149" s="101">
        <f>IF($U$149="nulová",$N$149,0)</f>
        <v>0</v>
      </c>
      <c r="BJ149" s="9" t="s">
        <v>129</v>
      </c>
      <c r="BK149" s="101">
        <f>ROUND($L$149*$K$149,2)</f>
        <v>0</v>
      </c>
      <c r="BL149" s="9" t="s">
        <v>351</v>
      </c>
      <c r="BM149" s="9" t="s">
        <v>272</v>
      </c>
    </row>
    <row r="150" spans="2:65" s="9" customFormat="1" ht="27" customHeight="1">
      <c r="B150" s="22"/>
      <c r="C150" s="122" t="s">
        <v>223</v>
      </c>
      <c r="D150" s="122" t="s">
        <v>148</v>
      </c>
      <c r="E150" s="123" t="s">
        <v>640</v>
      </c>
      <c r="F150" s="158" t="s">
        <v>641</v>
      </c>
      <c r="G150" s="158"/>
      <c r="H150" s="158"/>
      <c r="I150" s="158"/>
      <c r="J150" s="124" t="s">
        <v>219</v>
      </c>
      <c r="K150" s="125">
        <v>35.6</v>
      </c>
      <c r="L150" s="159"/>
      <c r="M150" s="159"/>
      <c r="N150" s="159">
        <f>ROUND($L$150*$K$150,2)</f>
        <v>0</v>
      </c>
      <c r="O150" s="159"/>
      <c r="P150" s="159"/>
      <c r="Q150" s="159"/>
      <c r="R150" s="23"/>
      <c r="T150" s="126"/>
      <c r="U150" s="28" t="s">
        <v>38</v>
      </c>
      <c r="V150" s="127">
        <v>0</v>
      </c>
      <c r="W150" s="127">
        <f>$V$150*$K$150</f>
        <v>0</v>
      </c>
      <c r="X150" s="127">
        <v>0</v>
      </c>
      <c r="Y150" s="127">
        <f>$X$150*$K$150</f>
        <v>0</v>
      </c>
      <c r="Z150" s="127">
        <v>0</v>
      </c>
      <c r="AA150" s="128">
        <f>$Z$150*$K$150</f>
        <v>0</v>
      </c>
      <c r="AR150" s="9" t="s">
        <v>351</v>
      </c>
      <c r="AT150" s="9" t="s">
        <v>148</v>
      </c>
      <c r="AU150" s="9" t="s">
        <v>129</v>
      </c>
      <c r="AY150" s="9" t="s">
        <v>147</v>
      </c>
      <c r="BE150" s="101">
        <f>IF($U$150="základná",$N$150,0)</f>
        <v>0</v>
      </c>
      <c r="BF150" s="101">
        <f>IF($U$150="znížená",$N$150,0)</f>
        <v>0</v>
      </c>
      <c r="BG150" s="101">
        <f>IF($U$150="zákl. prenesená",$N$150,0)</f>
        <v>0</v>
      </c>
      <c r="BH150" s="101">
        <f>IF($U$150="zníž. prenesená",$N$150,0)</f>
        <v>0</v>
      </c>
      <c r="BI150" s="101">
        <f>IF($U$150="nulová",$N$150,0)</f>
        <v>0</v>
      </c>
      <c r="BJ150" s="9" t="s">
        <v>129</v>
      </c>
      <c r="BK150" s="101">
        <f>ROUND($L$150*$K$150,2)</f>
        <v>0</v>
      </c>
      <c r="BL150" s="9" t="s">
        <v>351</v>
      </c>
      <c r="BM150" s="9" t="s">
        <v>223</v>
      </c>
    </row>
    <row r="151" spans="2:65" s="9" customFormat="1" ht="15.75" customHeight="1">
      <c r="B151" s="22"/>
      <c r="C151" s="129" t="s">
        <v>279</v>
      </c>
      <c r="D151" s="129" t="s">
        <v>219</v>
      </c>
      <c r="E151" s="130" t="s">
        <v>642</v>
      </c>
      <c r="F151" s="161" t="s">
        <v>643</v>
      </c>
      <c r="G151" s="161"/>
      <c r="H151" s="161"/>
      <c r="I151" s="161"/>
      <c r="J151" s="131" t="s">
        <v>203</v>
      </c>
      <c r="K151" s="132">
        <v>35.6</v>
      </c>
      <c r="L151" s="162"/>
      <c r="M151" s="162"/>
      <c r="N151" s="162">
        <f>ROUND($L$151*$K$151,2)</f>
        <v>0</v>
      </c>
      <c r="O151" s="162"/>
      <c r="P151" s="162"/>
      <c r="Q151" s="162"/>
      <c r="R151" s="23"/>
      <c r="T151" s="126"/>
      <c r="U151" s="28" t="s">
        <v>38</v>
      </c>
      <c r="V151" s="127">
        <v>0</v>
      </c>
      <c r="W151" s="127">
        <f>$V$151*$K$151</f>
        <v>0</v>
      </c>
      <c r="X151" s="127">
        <v>0</v>
      </c>
      <c r="Y151" s="127">
        <f>$X$151*$K$151</f>
        <v>0</v>
      </c>
      <c r="Z151" s="127">
        <v>0</v>
      </c>
      <c r="AA151" s="128">
        <f>$Z$151*$K$151</f>
        <v>0</v>
      </c>
      <c r="AR151" s="9" t="s">
        <v>578</v>
      </c>
      <c r="AT151" s="9" t="s">
        <v>219</v>
      </c>
      <c r="AU151" s="9" t="s">
        <v>129</v>
      </c>
      <c r="AY151" s="9" t="s">
        <v>147</v>
      </c>
      <c r="BE151" s="101">
        <f>IF($U$151="základná",$N$151,0)</f>
        <v>0</v>
      </c>
      <c r="BF151" s="101">
        <f>IF($U$151="znížená",$N$151,0)</f>
        <v>0</v>
      </c>
      <c r="BG151" s="101">
        <f>IF($U$151="zákl. prenesená",$N$151,0)</f>
        <v>0</v>
      </c>
      <c r="BH151" s="101">
        <f>IF($U$151="zníž. prenesená",$N$151,0)</f>
        <v>0</v>
      </c>
      <c r="BI151" s="101">
        <f>IF($U$151="nulová",$N$151,0)</f>
        <v>0</v>
      </c>
      <c r="BJ151" s="9" t="s">
        <v>129</v>
      </c>
      <c r="BK151" s="101">
        <f>ROUND($L$151*$K$151,2)</f>
        <v>0</v>
      </c>
      <c r="BL151" s="9" t="s">
        <v>351</v>
      </c>
      <c r="BM151" s="9" t="s">
        <v>279</v>
      </c>
    </row>
    <row r="152" spans="2:65" s="9" customFormat="1" ht="15.75" customHeight="1">
      <c r="B152" s="22"/>
      <c r="C152" s="129" t="s">
        <v>283</v>
      </c>
      <c r="D152" s="129" t="s">
        <v>219</v>
      </c>
      <c r="E152" s="130" t="s">
        <v>644</v>
      </c>
      <c r="F152" s="161" t="s">
        <v>645</v>
      </c>
      <c r="G152" s="161"/>
      <c r="H152" s="161"/>
      <c r="I152" s="161"/>
      <c r="J152" s="131" t="s">
        <v>646</v>
      </c>
      <c r="K152" s="132">
        <v>7.12</v>
      </c>
      <c r="L152" s="162"/>
      <c r="M152" s="162"/>
      <c r="N152" s="162">
        <f>ROUND($L$152*$K$152,2)</f>
        <v>0</v>
      </c>
      <c r="O152" s="162"/>
      <c r="P152" s="162"/>
      <c r="Q152" s="162"/>
      <c r="R152" s="23"/>
      <c r="T152" s="126"/>
      <c r="U152" s="28" t="s">
        <v>38</v>
      </c>
      <c r="V152" s="127">
        <v>0</v>
      </c>
      <c r="W152" s="127">
        <f>$V$152*$K$152</f>
        <v>0</v>
      </c>
      <c r="X152" s="127">
        <v>0</v>
      </c>
      <c r="Y152" s="127">
        <f>$X$152*$K$152</f>
        <v>0</v>
      </c>
      <c r="Z152" s="127">
        <v>0</v>
      </c>
      <c r="AA152" s="128">
        <f>$Z$152*$K$152</f>
        <v>0</v>
      </c>
      <c r="AR152" s="9" t="s">
        <v>578</v>
      </c>
      <c r="AT152" s="9" t="s">
        <v>219</v>
      </c>
      <c r="AU152" s="9" t="s">
        <v>129</v>
      </c>
      <c r="AY152" s="9" t="s">
        <v>147</v>
      </c>
      <c r="BE152" s="101">
        <f>IF($U$152="základná",$N$152,0)</f>
        <v>0</v>
      </c>
      <c r="BF152" s="101">
        <f>IF($U$152="znížená",$N$152,0)</f>
        <v>0</v>
      </c>
      <c r="BG152" s="101">
        <f>IF($U$152="zákl. prenesená",$N$152,0)</f>
        <v>0</v>
      </c>
      <c r="BH152" s="101">
        <f>IF($U$152="zníž. prenesená",$N$152,0)</f>
        <v>0</v>
      </c>
      <c r="BI152" s="101">
        <f>IF($U$152="nulová",$N$152,0)</f>
        <v>0</v>
      </c>
      <c r="BJ152" s="9" t="s">
        <v>129</v>
      </c>
      <c r="BK152" s="101">
        <f>ROUND($L$152*$K$152,2)</f>
        <v>0</v>
      </c>
      <c r="BL152" s="9" t="s">
        <v>351</v>
      </c>
      <c r="BM152" s="9" t="s">
        <v>283</v>
      </c>
    </row>
    <row r="153" spans="2:65" s="9" customFormat="1" ht="27" customHeight="1">
      <c r="B153" s="22"/>
      <c r="C153" s="122" t="s">
        <v>288</v>
      </c>
      <c r="D153" s="122" t="s">
        <v>148</v>
      </c>
      <c r="E153" s="123" t="s">
        <v>647</v>
      </c>
      <c r="F153" s="158" t="s">
        <v>648</v>
      </c>
      <c r="G153" s="158"/>
      <c r="H153" s="158"/>
      <c r="I153" s="158"/>
      <c r="J153" s="124" t="s">
        <v>219</v>
      </c>
      <c r="K153" s="125">
        <v>10.68</v>
      </c>
      <c r="L153" s="159"/>
      <c r="M153" s="159"/>
      <c r="N153" s="159">
        <f>ROUND($L$153*$K$153,2)</f>
        <v>0</v>
      </c>
      <c r="O153" s="159"/>
      <c r="P153" s="159"/>
      <c r="Q153" s="159"/>
      <c r="R153" s="23"/>
      <c r="T153" s="126"/>
      <c r="U153" s="28" t="s">
        <v>38</v>
      </c>
      <c r="V153" s="127">
        <v>0</v>
      </c>
      <c r="W153" s="127">
        <f>$V$153*$K$153</f>
        <v>0</v>
      </c>
      <c r="X153" s="127">
        <v>0</v>
      </c>
      <c r="Y153" s="127">
        <f>$X$153*$K$153</f>
        <v>0</v>
      </c>
      <c r="Z153" s="127">
        <v>0</v>
      </c>
      <c r="AA153" s="128">
        <f>$Z$153*$K$153</f>
        <v>0</v>
      </c>
      <c r="AR153" s="9" t="s">
        <v>351</v>
      </c>
      <c r="AT153" s="9" t="s">
        <v>148</v>
      </c>
      <c r="AU153" s="9" t="s">
        <v>129</v>
      </c>
      <c r="AY153" s="9" t="s">
        <v>147</v>
      </c>
      <c r="BE153" s="101">
        <f>IF($U$153="základná",$N$153,0)</f>
        <v>0</v>
      </c>
      <c r="BF153" s="101">
        <f>IF($U$153="znížená",$N$153,0)</f>
        <v>0</v>
      </c>
      <c r="BG153" s="101">
        <f>IF($U$153="zákl. prenesená",$N$153,0)</f>
        <v>0</v>
      </c>
      <c r="BH153" s="101">
        <f>IF($U$153="zníž. prenesená",$N$153,0)</f>
        <v>0</v>
      </c>
      <c r="BI153" s="101">
        <f>IF($U$153="nulová",$N$153,0)</f>
        <v>0</v>
      </c>
      <c r="BJ153" s="9" t="s">
        <v>129</v>
      </c>
      <c r="BK153" s="101">
        <f>ROUND($L$153*$K$153,2)</f>
        <v>0</v>
      </c>
      <c r="BL153" s="9" t="s">
        <v>351</v>
      </c>
      <c r="BM153" s="9" t="s">
        <v>288</v>
      </c>
    </row>
    <row r="154" spans="2:65" s="9" customFormat="1" ht="15.75" customHeight="1">
      <c r="B154" s="22"/>
      <c r="C154" s="129" t="s">
        <v>293</v>
      </c>
      <c r="D154" s="129" t="s">
        <v>219</v>
      </c>
      <c r="E154" s="130" t="s">
        <v>649</v>
      </c>
      <c r="F154" s="161" t="s">
        <v>650</v>
      </c>
      <c r="G154" s="161"/>
      <c r="H154" s="161"/>
      <c r="I154" s="161"/>
      <c r="J154" s="131" t="s">
        <v>291</v>
      </c>
      <c r="K154" s="132">
        <v>7.12</v>
      </c>
      <c r="L154" s="162"/>
      <c r="M154" s="162"/>
      <c r="N154" s="162">
        <f>ROUND($L$154*$K$154,2)</f>
        <v>0</v>
      </c>
      <c r="O154" s="162"/>
      <c r="P154" s="162"/>
      <c r="Q154" s="162"/>
      <c r="R154" s="23"/>
      <c r="T154" s="126"/>
      <c r="U154" s="28" t="s">
        <v>38</v>
      </c>
      <c r="V154" s="127">
        <v>0</v>
      </c>
      <c r="W154" s="127">
        <f>$V$154*$K$154</f>
        <v>0</v>
      </c>
      <c r="X154" s="127">
        <v>0</v>
      </c>
      <c r="Y154" s="127">
        <f>$X$154*$K$154</f>
        <v>0</v>
      </c>
      <c r="Z154" s="127">
        <v>0</v>
      </c>
      <c r="AA154" s="128">
        <f>$Z$154*$K$154</f>
        <v>0</v>
      </c>
      <c r="AR154" s="9" t="s">
        <v>578</v>
      </c>
      <c r="AT154" s="9" t="s">
        <v>219</v>
      </c>
      <c r="AU154" s="9" t="s">
        <v>129</v>
      </c>
      <c r="AY154" s="9" t="s">
        <v>147</v>
      </c>
      <c r="BE154" s="101">
        <f>IF($U$154="základná",$N$154,0)</f>
        <v>0</v>
      </c>
      <c r="BF154" s="101">
        <f>IF($U$154="znížená",$N$154,0)</f>
        <v>0</v>
      </c>
      <c r="BG154" s="101">
        <f>IF($U$154="zákl. prenesená",$N$154,0)</f>
        <v>0</v>
      </c>
      <c r="BH154" s="101">
        <f>IF($U$154="zníž. prenesená",$N$154,0)</f>
        <v>0</v>
      </c>
      <c r="BI154" s="101">
        <f>IF($U$154="nulová",$N$154,0)</f>
        <v>0</v>
      </c>
      <c r="BJ154" s="9" t="s">
        <v>129</v>
      </c>
      <c r="BK154" s="101">
        <f>ROUND($L$154*$K$154,2)</f>
        <v>0</v>
      </c>
      <c r="BL154" s="9" t="s">
        <v>351</v>
      </c>
      <c r="BM154" s="9" t="s">
        <v>293</v>
      </c>
    </row>
    <row r="155" spans="2:65" s="9" customFormat="1" ht="15.75" customHeight="1">
      <c r="B155" s="22"/>
      <c r="C155" s="129" t="s">
        <v>297</v>
      </c>
      <c r="D155" s="129" t="s">
        <v>219</v>
      </c>
      <c r="E155" s="130" t="s">
        <v>651</v>
      </c>
      <c r="F155" s="161" t="s">
        <v>652</v>
      </c>
      <c r="G155" s="161"/>
      <c r="H155" s="161"/>
      <c r="I155" s="161"/>
      <c r="J155" s="131" t="s">
        <v>291</v>
      </c>
      <c r="K155" s="132">
        <v>2.67</v>
      </c>
      <c r="L155" s="162"/>
      <c r="M155" s="162"/>
      <c r="N155" s="162">
        <f>ROUND($L$155*$K$155,2)</f>
        <v>0</v>
      </c>
      <c r="O155" s="162"/>
      <c r="P155" s="162"/>
      <c r="Q155" s="162"/>
      <c r="R155" s="23"/>
      <c r="T155" s="126"/>
      <c r="U155" s="28" t="s">
        <v>38</v>
      </c>
      <c r="V155" s="127">
        <v>0</v>
      </c>
      <c r="W155" s="127">
        <f>$V$155*$K$155</f>
        <v>0</v>
      </c>
      <c r="X155" s="127">
        <v>0</v>
      </c>
      <c r="Y155" s="127">
        <f>$X$155*$K$155</f>
        <v>0</v>
      </c>
      <c r="Z155" s="127">
        <v>0</v>
      </c>
      <c r="AA155" s="128">
        <f>$Z$155*$K$155</f>
        <v>0</v>
      </c>
      <c r="AR155" s="9" t="s">
        <v>578</v>
      </c>
      <c r="AT155" s="9" t="s">
        <v>219</v>
      </c>
      <c r="AU155" s="9" t="s">
        <v>129</v>
      </c>
      <c r="AY155" s="9" t="s">
        <v>147</v>
      </c>
      <c r="BE155" s="101">
        <f>IF($U$155="základná",$N$155,0)</f>
        <v>0</v>
      </c>
      <c r="BF155" s="101">
        <f>IF($U$155="znížená",$N$155,0)</f>
        <v>0</v>
      </c>
      <c r="BG155" s="101">
        <f>IF($U$155="zákl. prenesená",$N$155,0)</f>
        <v>0</v>
      </c>
      <c r="BH155" s="101">
        <f>IF($U$155="zníž. prenesená",$N$155,0)</f>
        <v>0</v>
      </c>
      <c r="BI155" s="101">
        <f>IF($U$155="nulová",$N$155,0)</f>
        <v>0</v>
      </c>
      <c r="BJ155" s="9" t="s">
        <v>129</v>
      </c>
      <c r="BK155" s="101">
        <f>ROUND($L$155*$K$155,2)</f>
        <v>0</v>
      </c>
      <c r="BL155" s="9" t="s">
        <v>351</v>
      </c>
      <c r="BM155" s="9" t="s">
        <v>297</v>
      </c>
    </row>
    <row r="156" spans="2:65" s="9" customFormat="1" ht="15.75" customHeight="1">
      <c r="B156" s="22"/>
      <c r="C156" s="129" t="s">
        <v>301</v>
      </c>
      <c r="D156" s="129" t="s">
        <v>219</v>
      </c>
      <c r="E156" s="130" t="s">
        <v>653</v>
      </c>
      <c r="F156" s="161" t="s">
        <v>654</v>
      </c>
      <c r="G156" s="161"/>
      <c r="H156" s="161"/>
      <c r="I156" s="161"/>
      <c r="J156" s="131" t="s">
        <v>291</v>
      </c>
      <c r="K156" s="132">
        <v>0.89</v>
      </c>
      <c r="L156" s="162"/>
      <c r="M156" s="162"/>
      <c r="N156" s="162">
        <f>ROUND($L$156*$K$156,2)</f>
        <v>0</v>
      </c>
      <c r="O156" s="162"/>
      <c r="P156" s="162"/>
      <c r="Q156" s="162"/>
      <c r="R156" s="23"/>
      <c r="T156" s="126"/>
      <c r="U156" s="28" t="s">
        <v>38</v>
      </c>
      <c r="V156" s="127">
        <v>0</v>
      </c>
      <c r="W156" s="127">
        <f>$V$156*$K$156</f>
        <v>0</v>
      </c>
      <c r="X156" s="127">
        <v>0</v>
      </c>
      <c r="Y156" s="127">
        <f>$X$156*$K$156</f>
        <v>0</v>
      </c>
      <c r="Z156" s="127">
        <v>0</v>
      </c>
      <c r="AA156" s="128">
        <f>$Z$156*$K$156</f>
        <v>0</v>
      </c>
      <c r="AR156" s="9" t="s">
        <v>578</v>
      </c>
      <c r="AT156" s="9" t="s">
        <v>219</v>
      </c>
      <c r="AU156" s="9" t="s">
        <v>129</v>
      </c>
      <c r="AY156" s="9" t="s">
        <v>147</v>
      </c>
      <c r="BE156" s="101">
        <f>IF($U$156="základná",$N$156,0)</f>
        <v>0</v>
      </c>
      <c r="BF156" s="101">
        <f>IF($U$156="znížená",$N$156,0)</f>
        <v>0</v>
      </c>
      <c r="BG156" s="101">
        <f>IF($U$156="zákl. prenesená",$N$156,0)</f>
        <v>0</v>
      </c>
      <c r="BH156" s="101">
        <f>IF($U$156="zníž. prenesená",$N$156,0)</f>
        <v>0</v>
      </c>
      <c r="BI156" s="101">
        <f>IF($U$156="nulová",$N$156,0)</f>
        <v>0</v>
      </c>
      <c r="BJ156" s="9" t="s">
        <v>129</v>
      </c>
      <c r="BK156" s="101">
        <f>ROUND($L$156*$K$156,2)</f>
        <v>0</v>
      </c>
      <c r="BL156" s="9" t="s">
        <v>351</v>
      </c>
      <c r="BM156" s="9" t="s">
        <v>301</v>
      </c>
    </row>
    <row r="157" spans="2:65" s="9" customFormat="1" ht="15.75" customHeight="1">
      <c r="B157" s="22"/>
      <c r="C157" s="129" t="s">
        <v>305</v>
      </c>
      <c r="D157" s="129" t="s">
        <v>219</v>
      </c>
      <c r="E157" s="130" t="s">
        <v>655</v>
      </c>
      <c r="F157" s="161" t="s">
        <v>656</v>
      </c>
      <c r="G157" s="161"/>
      <c r="H157" s="161"/>
      <c r="I157" s="161"/>
      <c r="J157" s="131" t="s">
        <v>615</v>
      </c>
      <c r="K157" s="132">
        <v>10.68</v>
      </c>
      <c r="L157" s="162"/>
      <c r="M157" s="162"/>
      <c r="N157" s="162">
        <f>ROUND($L$157*$K$157,2)</f>
        <v>0</v>
      </c>
      <c r="O157" s="162"/>
      <c r="P157" s="162"/>
      <c r="Q157" s="162"/>
      <c r="R157" s="23"/>
      <c r="T157" s="126"/>
      <c r="U157" s="28" t="s">
        <v>38</v>
      </c>
      <c r="V157" s="127">
        <v>0</v>
      </c>
      <c r="W157" s="127">
        <f>$V$157*$K$157</f>
        <v>0</v>
      </c>
      <c r="X157" s="127">
        <v>0</v>
      </c>
      <c r="Y157" s="127">
        <f>$X$157*$K$157</f>
        <v>0</v>
      </c>
      <c r="Z157" s="127">
        <v>0</v>
      </c>
      <c r="AA157" s="128">
        <f>$Z$157*$K$157</f>
        <v>0</v>
      </c>
      <c r="AR157" s="9" t="s">
        <v>578</v>
      </c>
      <c r="AT157" s="9" t="s">
        <v>219</v>
      </c>
      <c r="AU157" s="9" t="s">
        <v>129</v>
      </c>
      <c r="AY157" s="9" t="s">
        <v>147</v>
      </c>
      <c r="BE157" s="101">
        <f>IF($U$157="základná",$N$157,0)</f>
        <v>0</v>
      </c>
      <c r="BF157" s="101">
        <f>IF($U$157="znížená",$N$157,0)</f>
        <v>0</v>
      </c>
      <c r="BG157" s="101">
        <f>IF($U$157="zákl. prenesená",$N$157,0)</f>
        <v>0</v>
      </c>
      <c r="BH157" s="101">
        <f>IF($U$157="zníž. prenesená",$N$157,0)</f>
        <v>0</v>
      </c>
      <c r="BI157" s="101">
        <f>IF($U$157="nulová",$N$157,0)</f>
        <v>0</v>
      </c>
      <c r="BJ157" s="9" t="s">
        <v>129</v>
      </c>
      <c r="BK157" s="101">
        <f>ROUND($L$157*$K$157,2)</f>
        <v>0</v>
      </c>
      <c r="BL157" s="9" t="s">
        <v>351</v>
      </c>
      <c r="BM157" s="9" t="s">
        <v>305</v>
      </c>
    </row>
    <row r="158" spans="2:65" s="9" customFormat="1" ht="39" customHeight="1">
      <c r="B158" s="22"/>
      <c r="C158" s="122" t="s">
        <v>309</v>
      </c>
      <c r="D158" s="122" t="s">
        <v>148</v>
      </c>
      <c r="E158" s="123" t="s">
        <v>657</v>
      </c>
      <c r="F158" s="158" t="s">
        <v>658</v>
      </c>
      <c r="G158" s="158"/>
      <c r="H158" s="158"/>
      <c r="I158" s="158"/>
      <c r="J158" s="124" t="s">
        <v>589</v>
      </c>
      <c r="K158" s="125">
        <v>0.89</v>
      </c>
      <c r="L158" s="159"/>
      <c r="M158" s="159"/>
      <c r="N158" s="159">
        <f>ROUND($L$158*$K$158,2)</f>
        <v>0</v>
      </c>
      <c r="O158" s="159"/>
      <c r="P158" s="159"/>
      <c r="Q158" s="159"/>
      <c r="R158" s="23"/>
      <c r="T158" s="126"/>
      <c r="U158" s="28" t="s">
        <v>38</v>
      </c>
      <c r="V158" s="127">
        <v>0</v>
      </c>
      <c r="W158" s="127">
        <f>$V$158*$K$158</f>
        <v>0</v>
      </c>
      <c r="X158" s="127">
        <v>0</v>
      </c>
      <c r="Y158" s="127">
        <f>$X$158*$K$158</f>
        <v>0</v>
      </c>
      <c r="Z158" s="127">
        <v>0</v>
      </c>
      <c r="AA158" s="128">
        <f>$Z$158*$K$158</f>
        <v>0</v>
      </c>
      <c r="AR158" s="9" t="s">
        <v>351</v>
      </c>
      <c r="AT158" s="9" t="s">
        <v>148</v>
      </c>
      <c r="AU158" s="9" t="s">
        <v>129</v>
      </c>
      <c r="AY158" s="9" t="s">
        <v>147</v>
      </c>
      <c r="BE158" s="101">
        <f>IF($U$158="základná",$N$158,0)</f>
        <v>0</v>
      </c>
      <c r="BF158" s="101">
        <f>IF($U$158="znížená",$N$158,0)</f>
        <v>0</v>
      </c>
      <c r="BG158" s="101">
        <f>IF($U$158="zákl. prenesená",$N$158,0)</f>
        <v>0</v>
      </c>
      <c r="BH158" s="101">
        <f>IF($U$158="zníž. prenesená",$N$158,0)</f>
        <v>0</v>
      </c>
      <c r="BI158" s="101">
        <f>IF($U$158="nulová",$N$158,0)</f>
        <v>0</v>
      </c>
      <c r="BJ158" s="9" t="s">
        <v>129</v>
      </c>
      <c r="BK158" s="101">
        <f>ROUND($L$158*$K$158,2)</f>
        <v>0</v>
      </c>
      <c r="BL158" s="9" t="s">
        <v>351</v>
      </c>
      <c r="BM158" s="9" t="s">
        <v>309</v>
      </c>
    </row>
    <row r="159" spans="2:65" s="9" customFormat="1" ht="15.75" customHeight="1">
      <c r="B159" s="22"/>
      <c r="C159" s="129" t="s">
        <v>313</v>
      </c>
      <c r="D159" s="129" t="s">
        <v>219</v>
      </c>
      <c r="E159" s="130" t="s">
        <v>659</v>
      </c>
      <c r="F159" s="161" t="s">
        <v>660</v>
      </c>
      <c r="G159" s="161"/>
      <c r="H159" s="161"/>
      <c r="I159" s="161"/>
      <c r="J159" s="131" t="s">
        <v>291</v>
      </c>
      <c r="K159" s="132">
        <v>0.89</v>
      </c>
      <c r="L159" s="162"/>
      <c r="M159" s="162"/>
      <c r="N159" s="162">
        <f>ROUND($L$159*$K$159,2)</f>
        <v>0</v>
      </c>
      <c r="O159" s="162"/>
      <c r="P159" s="162"/>
      <c r="Q159" s="162"/>
      <c r="R159" s="23"/>
      <c r="T159" s="126"/>
      <c r="U159" s="28" t="s">
        <v>38</v>
      </c>
      <c r="V159" s="127">
        <v>0</v>
      </c>
      <c r="W159" s="127">
        <f>$V$159*$K$159</f>
        <v>0</v>
      </c>
      <c r="X159" s="127">
        <v>0</v>
      </c>
      <c r="Y159" s="127">
        <f>$X$159*$K$159</f>
        <v>0</v>
      </c>
      <c r="Z159" s="127">
        <v>0</v>
      </c>
      <c r="AA159" s="128">
        <f>$Z$159*$K$159</f>
        <v>0</v>
      </c>
      <c r="AR159" s="9" t="s">
        <v>578</v>
      </c>
      <c r="AT159" s="9" t="s">
        <v>219</v>
      </c>
      <c r="AU159" s="9" t="s">
        <v>129</v>
      </c>
      <c r="AY159" s="9" t="s">
        <v>147</v>
      </c>
      <c r="BE159" s="101">
        <f>IF($U$159="základná",$N$159,0)</f>
        <v>0</v>
      </c>
      <c r="BF159" s="101">
        <f>IF($U$159="znížená",$N$159,0)</f>
        <v>0</v>
      </c>
      <c r="BG159" s="101">
        <f>IF($U$159="zákl. prenesená",$N$159,0)</f>
        <v>0</v>
      </c>
      <c r="BH159" s="101">
        <f>IF($U$159="zníž. prenesená",$N$159,0)</f>
        <v>0</v>
      </c>
      <c r="BI159" s="101">
        <f>IF($U$159="nulová",$N$159,0)</f>
        <v>0</v>
      </c>
      <c r="BJ159" s="9" t="s">
        <v>129</v>
      </c>
      <c r="BK159" s="101">
        <f>ROUND($L$159*$K$159,2)</f>
        <v>0</v>
      </c>
      <c r="BL159" s="9" t="s">
        <v>351</v>
      </c>
      <c r="BM159" s="9" t="s">
        <v>313</v>
      </c>
    </row>
    <row r="160" spans="2:65" s="9" customFormat="1" ht="15.75" customHeight="1">
      <c r="B160" s="22"/>
      <c r="C160" s="129" t="s">
        <v>317</v>
      </c>
      <c r="D160" s="129" t="s">
        <v>219</v>
      </c>
      <c r="E160" s="130" t="s">
        <v>661</v>
      </c>
      <c r="F160" s="161" t="s">
        <v>662</v>
      </c>
      <c r="G160" s="161"/>
      <c r="H160" s="161"/>
      <c r="I160" s="161"/>
      <c r="J160" s="131" t="s">
        <v>291</v>
      </c>
      <c r="K160" s="132">
        <v>0.89</v>
      </c>
      <c r="L160" s="162"/>
      <c r="M160" s="162"/>
      <c r="N160" s="162">
        <f>ROUND($L$160*$K$160,2)</f>
        <v>0</v>
      </c>
      <c r="O160" s="162"/>
      <c r="P160" s="162"/>
      <c r="Q160" s="162"/>
      <c r="R160" s="23"/>
      <c r="T160" s="126"/>
      <c r="U160" s="28" t="s">
        <v>38</v>
      </c>
      <c r="V160" s="127">
        <v>0</v>
      </c>
      <c r="W160" s="127">
        <f>$V$160*$K$160</f>
        <v>0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9" t="s">
        <v>578</v>
      </c>
      <c r="AT160" s="9" t="s">
        <v>219</v>
      </c>
      <c r="AU160" s="9" t="s">
        <v>129</v>
      </c>
      <c r="AY160" s="9" t="s">
        <v>147</v>
      </c>
      <c r="BE160" s="101">
        <f>IF($U$160="základná",$N$160,0)</f>
        <v>0</v>
      </c>
      <c r="BF160" s="101">
        <f>IF($U$160="znížená",$N$160,0)</f>
        <v>0</v>
      </c>
      <c r="BG160" s="101">
        <f>IF($U$160="zákl. prenesená",$N$160,0)</f>
        <v>0</v>
      </c>
      <c r="BH160" s="101">
        <f>IF($U$160="zníž. prenesená",$N$160,0)</f>
        <v>0</v>
      </c>
      <c r="BI160" s="101">
        <f>IF($U$160="nulová",$N$160,0)</f>
        <v>0</v>
      </c>
      <c r="BJ160" s="9" t="s">
        <v>129</v>
      </c>
      <c r="BK160" s="101">
        <f>ROUND($L$160*$K$160,2)</f>
        <v>0</v>
      </c>
      <c r="BL160" s="9" t="s">
        <v>351</v>
      </c>
      <c r="BM160" s="9" t="s">
        <v>317</v>
      </c>
    </row>
    <row r="161" spans="2:65" s="9" customFormat="1" ht="27" customHeight="1">
      <c r="B161" s="22"/>
      <c r="C161" s="122" t="s">
        <v>339</v>
      </c>
      <c r="D161" s="122" t="s">
        <v>148</v>
      </c>
      <c r="E161" s="123" t="s">
        <v>663</v>
      </c>
      <c r="F161" s="158" t="s">
        <v>664</v>
      </c>
      <c r="G161" s="158"/>
      <c r="H161" s="158"/>
      <c r="I161" s="158"/>
      <c r="J161" s="124" t="s">
        <v>589</v>
      </c>
      <c r="K161" s="125">
        <v>10.68</v>
      </c>
      <c r="L161" s="159"/>
      <c r="M161" s="159"/>
      <c r="N161" s="159">
        <f>ROUND($L$161*$K$161,2)</f>
        <v>0</v>
      </c>
      <c r="O161" s="159"/>
      <c r="P161" s="159"/>
      <c r="Q161" s="159"/>
      <c r="R161" s="23"/>
      <c r="T161" s="126"/>
      <c r="U161" s="28" t="s">
        <v>38</v>
      </c>
      <c r="V161" s="127">
        <v>0</v>
      </c>
      <c r="W161" s="127">
        <f>$V$161*$K$161</f>
        <v>0</v>
      </c>
      <c r="X161" s="127">
        <v>0</v>
      </c>
      <c r="Y161" s="127">
        <f>$X$161*$K$161</f>
        <v>0</v>
      </c>
      <c r="Z161" s="127">
        <v>0</v>
      </c>
      <c r="AA161" s="128">
        <f>$Z$161*$K$161</f>
        <v>0</v>
      </c>
      <c r="AR161" s="9" t="s">
        <v>351</v>
      </c>
      <c r="AT161" s="9" t="s">
        <v>148</v>
      </c>
      <c r="AU161" s="9" t="s">
        <v>129</v>
      </c>
      <c r="AY161" s="9" t="s">
        <v>147</v>
      </c>
      <c r="BE161" s="101">
        <f>IF($U$161="základná",$N$161,0)</f>
        <v>0</v>
      </c>
      <c r="BF161" s="101">
        <f>IF($U$161="znížená",$N$161,0)</f>
        <v>0</v>
      </c>
      <c r="BG161" s="101">
        <f>IF($U$161="zákl. prenesená",$N$161,0)</f>
        <v>0</v>
      </c>
      <c r="BH161" s="101">
        <f>IF($U$161="zníž. prenesená",$N$161,0)</f>
        <v>0</v>
      </c>
      <c r="BI161" s="101">
        <f>IF($U$161="nulová",$N$161,0)</f>
        <v>0</v>
      </c>
      <c r="BJ161" s="9" t="s">
        <v>129</v>
      </c>
      <c r="BK161" s="101">
        <f>ROUND($L$161*$K$161,2)</f>
        <v>0</v>
      </c>
      <c r="BL161" s="9" t="s">
        <v>351</v>
      </c>
      <c r="BM161" s="9" t="s">
        <v>339</v>
      </c>
    </row>
    <row r="162" spans="2:65" s="9" customFormat="1" ht="27" customHeight="1">
      <c r="B162" s="22"/>
      <c r="C162" s="122" t="s">
        <v>340</v>
      </c>
      <c r="D162" s="122" t="s">
        <v>148</v>
      </c>
      <c r="E162" s="123" t="s">
        <v>665</v>
      </c>
      <c r="F162" s="158" t="s">
        <v>666</v>
      </c>
      <c r="G162" s="158"/>
      <c r="H162" s="158"/>
      <c r="I162" s="158"/>
      <c r="J162" s="124" t="s">
        <v>589</v>
      </c>
      <c r="K162" s="125">
        <v>7.12</v>
      </c>
      <c r="L162" s="159"/>
      <c r="M162" s="159"/>
      <c r="N162" s="159">
        <f>ROUND($L$162*$K$162,2)</f>
        <v>0</v>
      </c>
      <c r="O162" s="159"/>
      <c r="P162" s="159"/>
      <c r="Q162" s="159"/>
      <c r="R162" s="23"/>
      <c r="T162" s="126"/>
      <c r="U162" s="28" t="s">
        <v>38</v>
      </c>
      <c r="V162" s="127">
        <v>0</v>
      </c>
      <c r="W162" s="127">
        <f>$V$162*$K$162</f>
        <v>0</v>
      </c>
      <c r="X162" s="127">
        <v>0</v>
      </c>
      <c r="Y162" s="127">
        <f>$X$162*$K$162</f>
        <v>0</v>
      </c>
      <c r="Z162" s="127">
        <v>0</v>
      </c>
      <c r="AA162" s="128">
        <f>$Z$162*$K$162</f>
        <v>0</v>
      </c>
      <c r="AR162" s="9" t="s">
        <v>351</v>
      </c>
      <c r="AT162" s="9" t="s">
        <v>148</v>
      </c>
      <c r="AU162" s="9" t="s">
        <v>129</v>
      </c>
      <c r="AY162" s="9" t="s">
        <v>147</v>
      </c>
      <c r="BE162" s="101">
        <f>IF($U$162="základná",$N$162,0)</f>
        <v>0</v>
      </c>
      <c r="BF162" s="101">
        <f>IF($U$162="znížená",$N$162,0)</f>
        <v>0</v>
      </c>
      <c r="BG162" s="101">
        <f>IF($U$162="zákl. prenesená",$N$162,0)</f>
        <v>0</v>
      </c>
      <c r="BH162" s="101">
        <f>IF($U$162="zníž. prenesená",$N$162,0)</f>
        <v>0</v>
      </c>
      <c r="BI162" s="101">
        <f>IF($U$162="nulová",$N$162,0)</f>
        <v>0</v>
      </c>
      <c r="BJ162" s="9" t="s">
        <v>129</v>
      </c>
      <c r="BK162" s="101">
        <f>ROUND($L$162*$K$162,2)</f>
        <v>0</v>
      </c>
      <c r="BL162" s="9" t="s">
        <v>351</v>
      </c>
      <c r="BM162" s="9" t="s">
        <v>340</v>
      </c>
    </row>
    <row r="163" spans="2:65" s="9" customFormat="1" ht="27" customHeight="1">
      <c r="B163" s="22"/>
      <c r="C163" s="129" t="s">
        <v>341</v>
      </c>
      <c r="D163" s="129" t="s">
        <v>219</v>
      </c>
      <c r="E163" s="130" t="s">
        <v>667</v>
      </c>
      <c r="F163" s="161" t="s">
        <v>668</v>
      </c>
      <c r="G163" s="161"/>
      <c r="H163" s="161"/>
      <c r="I163" s="161"/>
      <c r="J163" s="131" t="s">
        <v>669</v>
      </c>
      <c r="K163" s="132">
        <v>0.712</v>
      </c>
      <c r="L163" s="162"/>
      <c r="M163" s="162"/>
      <c r="N163" s="162">
        <f>ROUND($L$163*$K$163,2)</f>
        <v>0</v>
      </c>
      <c r="O163" s="162"/>
      <c r="P163" s="162"/>
      <c r="Q163" s="162"/>
      <c r="R163" s="23"/>
      <c r="T163" s="126"/>
      <c r="U163" s="28" t="s">
        <v>38</v>
      </c>
      <c r="V163" s="127">
        <v>0</v>
      </c>
      <c r="W163" s="127">
        <f>$V$163*$K$163</f>
        <v>0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9" t="s">
        <v>578</v>
      </c>
      <c r="AT163" s="9" t="s">
        <v>219</v>
      </c>
      <c r="AU163" s="9" t="s">
        <v>129</v>
      </c>
      <c r="AY163" s="9" t="s">
        <v>147</v>
      </c>
      <c r="BE163" s="101">
        <f>IF($U$163="základná",$N$163,0)</f>
        <v>0</v>
      </c>
      <c r="BF163" s="101">
        <f>IF($U$163="znížená",$N$163,0)</f>
        <v>0</v>
      </c>
      <c r="BG163" s="101">
        <f>IF($U$163="zákl. prenesená",$N$163,0)</f>
        <v>0</v>
      </c>
      <c r="BH163" s="101">
        <f>IF($U$163="zníž. prenesená",$N$163,0)</f>
        <v>0</v>
      </c>
      <c r="BI163" s="101">
        <f>IF($U$163="nulová",$N$163,0)</f>
        <v>0</v>
      </c>
      <c r="BJ163" s="9" t="s">
        <v>129</v>
      </c>
      <c r="BK163" s="101">
        <f>ROUND($L$163*$K$163,2)</f>
        <v>0</v>
      </c>
      <c r="BL163" s="9" t="s">
        <v>351</v>
      </c>
      <c r="BM163" s="9" t="s">
        <v>341</v>
      </c>
    </row>
    <row r="164" spans="2:65" s="9" customFormat="1" ht="27" customHeight="1">
      <c r="B164" s="22"/>
      <c r="C164" s="122" t="s">
        <v>342</v>
      </c>
      <c r="D164" s="122" t="s">
        <v>148</v>
      </c>
      <c r="E164" s="123" t="s">
        <v>670</v>
      </c>
      <c r="F164" s="158" t="s">
        <v>671</v>
      </c>
      <c r="G164" s="158"/>
      <c r="H164" s="158"/>
      <c r="I164" s="158"/>
      <c r="J164" s="124" t="s">
        <v>219</v>
      </c>
      <c r="K164" s="125">
        <v>24.92</v>
      </c>
      <c r="L164" s="159"/>
      <c r="M164" s="159"/>
      <c r="N164" s="159">
        <f>ROUND($L$164*$K$164,2)</f>
        <v>0</v>
      </c>
      <c r="O164" s="159"/>
      <c r="P164" s="159"/>
      <c r="Q164" s="159"/>
      <c r="R164" s="23"/>
      <c r="T164" s="126"/>
      <c r="U164" s="28" t="s">
        <v>38</v>
      </c>
      <c r="V164" s="127">
        <v>0</v>
      </c>
      <c r="W164" s="127">
        <f>$V$164*$K$164</f>
        <v>0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9" t="s">
        <v>351</v>
      </c>
      <c r="AT164" s="9" t="s">
        <v>148</v>
      </c>
      <c r="AU164" s="9" t="s">
        <v>129</v>
      </c>
      <c r="AY164" s="9" t="s">
        <v>147</v>
      </c>
      <c r="BE164" s="101">
        <f>IF($U$164="základná",$N$164,0)</f>
        <v>0</v>
      </c>
      <c r="BF164" s="101">
        <f>IF($U$164="znížená",$N$164,0)</f>
        <v>0</v>
      </c>
      <c r="BG164" s="101">
        <f>IF($U$164="zákl. prenesená",$N$164,0)</f>
        <v>0</v>
      </c>
      <c r="BH164" s="101">
        <f>IF($U$164="zníž. prenesená",$N$164,0)</f>
        <v>0</v>
      </c>
      <c r="BI164" s="101">
        <f>IF($U$164="nulová",$N$164,0)</f>
        <v>0</v>
      </c>
      <c r="BJ164" s="9" t="s">
        <v>129</v>
      </c>
      <c r="BK164" s="101">
        <f>ROUND($L$164*$K$164,2)</f>
        <v>0</v>
      </c>
      <c r="BL164" s="9" t="s">
        <v>351</v>
      </c>
      <c r="BM164" s="9" t="s">
        <v>342</v>
      </c>
    </row>
    <row r="165" spans="2:65" s="9" customFormat="1" ht="15.75" customHeight="1">
      <c r="B165" s="22"/>
      <c r="C165" s="129" t="s">
        <v>343</v>
      </c>
      <c r="D165" s="129" t="s">
        <v>219</v>
      </c>
      <c r="E165" s="130" t="s">
        <v>672</v>
      </c>
      <c r="F165" s="161" t="s">
        <v>673</v>
      </c>
      <c r="G165" s="161"/>
      <c r="H165" s="161"/>
      <c r="I165" s="161"/>
      <c r="J165" s="131" t="s">
        <v>203</v>
      </c>
      <c r="K165" s="132">
        <v>24.92</v>
      </c>
      <c r="L165" s="162"/>
      <c r="M165" s="162"/>
      <c r="N165" s="162">
        <f>ROUND($L$165*$K$165,2)</f>
        <v>0</v>
      </c>
      <c r="O165" s="162"/>
      <c r="P165" s="162"/>
      <c r="Q165" s="162"/>
      <c r="R165" s="23"/>
      <c r="T165" s="126"/>
      <c r="U165" s="28" t="s">
        <v>38</v>
      </c>
      <c r="V165" s="127">
        <v>0</v>
      </c>
      <c r="W165" s="127">
        <f>$V$165*$K$165</f>
        <v>0</v>
      </c>
      <c r="X165" s="127">
        <v>0</v>
      </c>
      <c r="Y165" s="127">
        <f>$X$165*$K$165</f>
        <v>0</v>
      </c>
      <c r="Z165" s="127">
        <v>0</v>
      </c>
      <c r="AA165" s="128">
        <f>$Z$165*$K$165</f>
        <v>0</v>
      </c>
      <c r="AR165" s="9" t="s">
        <v>578</v>
      </c>
      <c r="AT165" s="9" t="s">
        <v>219</v>
      </c>
      <c r="AU165" s="9" t="s">
        <v>129</v>
      </c>
      <c r="AY165" s="9" t="s">
        <v>147</v>
      </c>
      <c r="BE165" s="101">
        <f>IF($U$165="základná",$N$165,0)</f>
        <v>0</v>
      </c>
      <c r="BF165" s="101">
        <f>IF($U$165="znížená",$N$165,0)</f>
        <v>0</v>
      </c>
      <c r="BG165" s="101">
        <f>IF($U$165="zákl. prenesená",$N$165,0)</f>
        <v>0</v>
      </c>
      <c r="BH165" s="101">
        <f>IF($U$165="zníž. prenesená",$N$165,0)</f>
        <v>0</v>
      </c>
      <c r="BI165" s="101">
        <f>IF($U$165="nulová",$N$165,0)</f>
        <v>0</v>
      </c>
      <c r="BJ165" s="9" t="s">
        <v>129</v>
      </c>
      <c r="BK165" s="101">
        <f>ROUND($L$165*$K$165,2)</f>
        <v>0</v>
      </c>
      <c r="BL165" s="9" t="s">
        <v>351</v>
      </c>
      <c r="BM165" s="9" t="s">
        <v>343</v>
      </c>
    </row>
    <row r="166" spans="2:65" s="9" customFormat="1" ht="27" customHeight="1">
      <c r="B166" s="22"/>
      <c r="C166" s="122" t="s">
        <v>344</v>
      </c>
      <c r="D166" s="122" t="s">
        <v>148</v>
      </c>
      <c r="E166" s="123" t="s">
        <v>674</v>
      </c>
      <c r="F166" s="158" t="s">
        <v>675</v>
      </c>
      <c r="G166" s="158"/>
      <c r="H166" s="158"/>
      <c r="I166" s="158"/>
      <c r="J166" s="124" t="s">
        <v>219</v>
      </c>
      <c r="K166" s="125">
        <v>16.02</v>
      </c>
      <c r="L166" s="159"/>
      <c r="M166" s="159"/>
      <c r="N166" s="159">
        <f>ROUND($L$166*$K$166,2)</f>
        <v>0</v>
      </c>
      <c r="O166" s="159"/>
      <c r="P166" s="159"/>
      <c r="Q166" s="159"/>
      <c r="R166" s="23"/>
      <c r="T166" s="126"/>
      <c r="U166" s="28" t="s">
        <v>38</v>
      </c>
      <c r="V166" s="127">
        <v>0</v>
      </c>
      <c r="W166" s="127">
        <f>$V$166*$K$166</f>
        <v>0</v>
      </c>
      <c r="X166" s="127">
        <v>0</v>
      </c>
      <c r="Y166" s="127">
        <f>$X$166*$K$166</f>
        <v>0</v>
      </c>
      <c r="Z166" s="127">
        <v>0</v>
      </c>
      <c r="AA166" s="128">
        <f>$Z$166*$K$166</f>
        <v>0</v>
      </c>
      <c r="AR166" s="9" t="s">
        <v>351</v>
      </c>
      <c r="AT166" s="9" t="s">
        <v>148</v>
      </c>
      <c r="AU166" s="9" t="s">
        <v>129</v>
      </c>
      <c r="AY166" s="9" t="s">
        <v>147</v>
      </c>
      <c r="BE166" s="101">
        <f>IF($U$166="základná",$N$166,0)</f>
        <v>0</v>
      </c>
      <c r="BF166" s="101">
        <f>IF($U$166="znížená",$N$166,0)</f>
        <v>0</v>
      </c>
      <c r="BG166" s="101">
        <f>IF($U$166="zákl. prenesená",$N$166,0)</f>
        <v>0</v>
      </c>
      <c r="BH166" s="101">
        <f>IF($U$166="zníž. prenesená",$N$166,0)</f>
        <v>0</v>
      </c>
      <c r="BI166" s="101">
        <f>IF($U$166="nulová",$N$166,0)</f>
        <v>0</v>
      </c>
      <c r="BJ166" s="9" t="s">
        <v>129</v>
      </c>
      <c r="BK166" s="101">
        <f>ROUND($L$166*$K$166,2)</f>
        <v>0</v>
      </c>
      <c r="BL166" s="9" t="s">
        <v>351</v>
      </c>
      <c r="BM166" s="9" t="s">
        <v>344</v>
      </c>
    </row>
    <row r="167" spans="2:65" s="9" customFormat="1" ht="15.75" customHeight="1">
      <c r="B167" s="22"/>
      <c r="C167" s="129" t="s">
        <v>345</v>
      </c>
      <c r="D167" s="129" t="s">
        <v>219</v>
      </c>
      <c r="E167" s="130" t="s">
        <v>676</v>
      </c>
      <c r="F167" s="161" t="s">
        <v>677</v>
      </c>
      <c r="G167" s="161"/>
      <c r="H167" s="161"/>
      <c r="I167" s="161"/>
      <c r="J167" s="131" t="s">
        <v>203</v>
      </c>
      <c r="K167" s="132">
        <v>16.02</v>
      </c>
      <c r="L167" s="162"/>
      <c r="M167" s="162"/>
      <c r="N167" s="162">
        <f>ROUND($L$167*$K$167,2)</f>
        <v>0</v>
      </c>
      <c r="O167" s="162"/>
      <c r="P167" s="162"/>
      <c r="Q167" s="162"/>
      <c r="R167" s="23"/>
      <c r="T167" s="126"/>
      <c r="U167" s="28" t="s">
        <v>38</v>
      </c>
      <c r="V167" s="127">
        <v>0</v>
      </c>
      <c r="W167" s="127">
        <f>$V$167*$K$167</f>
        <v>0</v>
      </c>
      <c r="X167" s="127">
        <v>0</v>
      </c>
      <c r="Y167" s="127">
        <f>$X$167*$K$167</f>
        <v>0</v>
      </c>
      <c r="Z167" s="127">
        <v>0</v>
      </c>
      <c r="AA167" s="128">
        <f>$Z$167*$K$167</f>
        <v>0</v>
      </c>
      <c r="AR167" s="9" t="s">
        <v>578</v>
      </c>
      <c r="AT167" s="9" t="s">
        <v>219</v>
      </c>
      <c r="AU167" s="9" t="s">
        <v>129</v>
      </c>
      <c r="AY167" s="9" t="s">
        <v>147</v>
      </c>
      <c r="BE167" s="101">
        <f>IF($U$167="základná",$N$167,0)</f>
        <v>0</v>
      </c>
      <c r="BF167" s="101">
        <f>IF($U$167="znížená",$N$167,0)</f>
        <v>0</v>
      </c>
      <c r="BG167" s="101">
        <f>IF($U$167="zákl. prenesená",$N$167,0)</f>
        <v>0</v>
      </c>
      <c r="BH167" s="101">
        <f>IF($U$167="zníž. prenesená",$N$167,0)</f>
        <v>0</v>
      </c>
      <c r="BI167" s="101">
        <f>IF($U$167="nulová",$N$167,0)</f>
        <v>0</v>
      </c>
      <c r="BJ167" s="9" t="s">
        <v>129</v>
      </c>
      <c r="BK167" s="101">
        <f>ROUND($L$167*$K$167,2)</f>
        <v>0</v>
      </c>
      <c r="BL167" s="9" t="s">
        <v>351</v>
      </c>
      <c r="BM167" s="9" t="s">
        <v>345</v>
      </c>
    </row>
    <row r="168" spans="2:65" s="9" customFormat="1" ht="27" customHeight="1">
      <c r="B168" s="22"/>
      <c r="C168" s="122" t="s">
        <v>346</v>
      </c>
      <c r="D168" s="122" t="s">
        <v>148</v>
      </c>
      <c r="E168" s="123" t="s">
        <v>678</v>
      </c>
      <c r="F168" s="158" t="s">
        <v>679</v>
      </c>
      <c r="G168" s="158"/>
      <c r="H168" s="158"/>
      <c r="I168" s="158"/>
      <c r="J168" s="124" t="s">
        <v>589</v>
      </c>
      <c r="K168" s="125">
        <v>5.34</v>
      </c>
      <c r="L168" s="159"/>
      <c r="M168" s="159"/>
      <c r="N168" s="159">
        <f>ROUND($L$168*$K$168,2)</f>
        <v>0</v>
      </c>
      <c r="O168" s="159"/>
      <c r="P168" s="159"/>
      <c r="Q168" s="159"/>
      <c r="R168" s="23"/>
      <c r="T168" s="126"/>
      <c r="U168" s="28" t="s">
        <v>38</v>
      </c>
      <c r="V168" s="127">
        <v>0</v>
      </c>
      <c r="W168" s="127">
        <f>$V$168*$K$168</f>
        <v>0</v>
      </c>
      <c r="X168" s="127">
        <v>0</v>
      </c>
      <c r="Y168" s="127">
        <f>$X$168*$K$168</f>
        <v>0</v>
      </c>
      <c r="Z168" s="127">
        <v>0</v>
      </c>
      <c r="AA168" s="128">
        <f>$Z$168*$K$168</f>
        <v>0</v>
      </c>
      <c r="AR168" s="9" t="s">
        <v>351</v>
      </c>
      <c r="AT168" s="9" t="s">
        <v>148</v>
      </c>
      <c r="AU168" s="9" t="s">
        <v>129</v>
      </c>
      <c r="AY168" s="9" t="s">
        <v>147</v>
      </c>
      <c r="BE168" s="101">
        <f>IF($U$168="základná",$N$168,0)</f>
        <v>0</v>
      </c>
      <c r="BF168" s="101">
        <f>IF($U$168="znížená",$N$168,0)</f>
        <v>0</v>
      </c>
      <c r="BG168" s="101">
        <f>IF($U$168="zákl. prenesená",$N$168,0)</f>
        <v>0</v>
      </c>
      <c r="BH168" s="101">
        <f>IF($U$168="zníž. prenesená",$N$168,0)</f>
        <v>0</v>
      </c>
      <c r="BI168" s="101">
        <f>IF($U$168="nulová",$N$168,0)</f>
        <v>0</v>
      </c>
      <c r="BJ168" s="9" t="s">
        <v>129</v>
      </c>
      <c r="BK168" s="101">
        <f>ROUND($L$168*$K$168,2)</f>
        <v>0</v>
      </c>
      <c r="BL168" s="9" t="s">
        <v>351</v>
      </c>
      <c r="BM168" s="9" t="s">
        <v>346</v>
      </c>
    </row>
    <row r="169" spans="2:65" s="9" customFormat="1" ht="27" customHeight="1">
      <c r="B169" s="22"/>
      <c r="C169" s="129" t="s">
        <v>347</v>
      </c>
      <c r="D169" s="129" t="s">
        <v>219</v>
      </c>
      <c r="E169" s="130" t="s">
        <v>678</v>
      </c>
      <c r="F169" s="161" t="s">
        <v>680</v>
      </c>
      <c r="G169" s="161"/>
      <c r="H169" s="161"/>
      <c r="I169" s="161"/>
      <c r="J169" s="131" t="s">
        <v>222</v>
      </c>
      <c r="K169" s="132">
        <v>5.34</v>
      </c>
      <c r="L169" s="162"/>
      <c r="M169" s="162"/>
      <c r="N169" s="162">
        <f>ROUND($L$169*$K$169,2)</f>
        <v>0</v>
      </c>
      <c r="O169" s="162"/>
      <c r="P169" s="162"/>
      <c r="Q169" s="162"/>
      <c r="R169" s="23"/>
      <c r="T169" s="126"/>
      <c r="U169" s="28" t="s">
        <v>38</v>
      </c>
      <c r="V169" s="127">
        <v>0</v>
      </c>
      <c r="W169" s="127">
        <f>$V$169*$K$169</f>
        <v>0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9" t="s">
        <v>578</v>
      </c>
      <c r="AT169" s="9" t="s">
        <v>219</v>
      </c>
      <c r="AU169" s="9" t="s">
        <v>129</v>
      </c>
      <c r="AY169" s="9" t="s">
        <v>147</v>
      </c>
      <c r="BE169" s="101">
        <f>IF($U$169="základná",$N$169,0)</f>
        <v>0</v>
      </c>
      <c r="BF169" s="101">
        <f>IF($U$169="znížená",$N$169,0)</f>
        <v>0</v>
      </c>
      <c r="BG169" s="101">
        <f>IF($U$169="zákl. prenesená",$N$169,0)</f>
        <v>0</v>
      </c>
      <c r="BH169" s="101">
        <f>IF($U$169="zníž. prenesená",$N$169,0)</f>
        <v>0</v>
      </c>
      <c r="BI169" s="101">
        <f>IF($U$169="nulová",$N$169,0)</f>
        <v>0</v>
      </c>
      <c r="BJ169" s="9" t="s">
        <v>129</v>
      </c>
      <c r="BK169" s="101">
        <f>ROUND($L$169*$K$169,2)</f>
        <v>0</v>
      </c>
      <c r="BL169" s="9" t="s">
        <v>351</v>
      </c>
      <c r="BM169" s="9" t="s">
        <v>347</v>
      </c>
    </row>
    <row r="170" spans="2:65" s="9" customFormat="1" ht="27" customHeight="1">
      <c r="B170" s="22"/>
      <c r="C170" s="122" t="s">
        <v>348</v>
      </c>
      <c r="D170" s="122" t="s">
        <v>148</v>
      </c>
      <c r="E170" s="123" t="s">
        <v>681</v>
      </c>
      <c r="F170" s="158" t="s">
        <v>682</v>
      </c>
      <c r="G170" s="158"/>
      <c r="H170" s="158"/>
      <c r="I170" s="158"/>
      <c r="J170" s="124" t="s">
        <v>219</v>
      </c>
      <c r="K170" s="125">
        <v>16.02</v>
      </c>
      <c r="L170" s="159"/>
      <c r="M170" s="159"/>
      <c r="N170" s="159">
        <f>ROUND($L$170*$K$170,2)</f>
        <v>0</v>
      </c>
      <c r="O170" s="159"/>
      <c r="P170" s="159"/>
      <c r="Q170" s="159"/>
      <c r="R170" s="23"/>
      <c r="T170" s="126"/>
      <c r="U170" s="28" t="s">
        <v>38</v>
      </c>
      <c r="V170" s="127">
        <v>0</v>
      </c>
      <c r="W170" s="127">
        <f>$V$170*$K$170</f>
        <v>0</v>
      </c>
      <c r="X170" s="127">
        <v>0</v>
      </c>
      <c r="Y170" s="127">
        <f>$X$170*$K$170</f>
        <v>0</v>
      </c>
      <c r="Z170" s="127">
        <v>0</v>
      </c>
      <c r="AA170" s="128">
        <f>$Z$170*$K$170</f>
        <v>0</v>
      </c>
      <c r="AR170" s="9" t="s">
        <v>351</v>
      </c>
      <c r="AT170" s="9" t="s">
        <v>148</v>
      </c>
      <c r="AU170" s="9" t="s">
        <v>129</v>
      </c>
      <c r="AY170" s="9" t="s">
        <v>147</v>
      </c>
      <c r="BE170" s="101">
        <f>IF($U$170="základná",$N$170,0)</f>
        <v>0</v>
      </c>
      <c r="BF170" s="101">
        <f>IF($U$170="znížená",$N$170,0)</f>
        <v>0</v>
      </c>
      <c r="BG170" s="101">
        <f>IF($U$170="zákl. prenesená",$N$170,0)</f>
        <v>0</v>
      </c>
      <c r="BH170" s="101">
        <f>IF($U$170="zníž. prenesená",$N$170,0)</f>
        <v>0</v>
      </c>
      <c r="BI170" s="101">
        <f>IF($U$170="nulová",$N$170,0)</f>
        <v>0</v>
      </c>
      <c r="BJ170" s="9" t="s">
        <v>129</v>
      </c>
      <c r="BK170" s="101">
        <f>ROUND($L$170*$K$170,2)</f>
        <v>0</v>
      </c>
      <c r="BL170" s="9" t="s">
        <v>351</v>
      </c>
      <c r="BM170" s="9" t="s">
        <v>348</v>
      </c>
    </row>
    <row r="171" spans="2:65" s="9" customFormat="1" ht="15.75" customHeight="1">
      <c r="B171" s="22"/>
      <c r="C171" s="129" t="s">
        <v>349</v>
      </c>
      <c r="D171" s="129" t="s">
        <v>219</v>
      </c>
      <c r="E171" s="130" t="s">
        <v>683</v>
      </c>
      <c r="F171" s="161" t="s">
        <v>684</v>
      </c>
      <c r="G171" s="161"/>
      <c r="H171" s="161"/>
      <c r="I171" s="161"/>
      <c r="J171" s="131" t="s">
        <v>291</v>
      </c>
      <c r="K171" s="132">
        <v>6.23</v>
      </c>
      <c r="L171" s="162"/>
      <c r="M171" s="162"/>
      <c r="N171" s="162">
        <f>ROUND($L$171*$K$171,2)</f>
        <v>0</v>
      </c>
      <c r="O171" s="162"/>
      <c r="P171" s="162"/>
      <c r="Q171" s="162"/>
      <c r="R171" s="23"/>
      <c r="T171" s="126"/>
      <c r="U171" s="28" t="s">
        <v>38</v>
      </c>
      <c r="V171" s="127">
        <v>0</v>
      </c>
      <c r="W171" s="127">
        <f>$V$171*$K$171</f>
        <v>0</v>
      </c>
      <c r="X171" s="127">
        <v>0</v>
      </c>
      <c r="Y171" s="127">
        <f>$X$171*$K$171</f>
        <v>0</v>
      </c>
      <c r="Z171" s="127">
        <v>0</v>
      </c>
      <c r="AA171" s="128">
        <f>$Z$171*$K$171</f>
        <v>0</v>
      </c>
      <c r="AR171" s="9" t="s">
        <v>578</v>
      </c>
      <c r="AT171" s="9" t="s">
        <v>219</v>
      </c>
      <c r="AU171" s="9" t="s">
        <v>129</v>
      </c>
      <c r="AY171" s="9" t="s">
        <v>147</v>
      </c>
      <c r="BE171" s="101">
        <f>IF($U$171="základná",$N$171,0)</f>
        <v>0</v>
      </c>
      <c r="BF171" s="101">
        <f>IF($U$171="znížená",$N$171,0)</f>
        <v>0</v>
      </c>
      <c r="BG171" s="101">
        <f>IF($U$171="zákl. prenesená",$N$171,0)</f>
        <v>0</v>
      </c>
      <c r="BH171" s="101">
        <f>IF($U$171="zníž. prenesená",$N$171,0)</f>
        <v>0</v>
      </c>
      <c r="BI171" s="101">
        <f>IF($U$171="nulová",$N$171,0)</f>
        <v>0</v>
      </c>
      <c r="BJ171" s="9" t="s">
        <v>129</v>
      </c>
      <c r="BK171" s="101">
        <f>ROUND($L$171*$K$171,2)</f>
        <v>0</v>
      </c>
      <c r="BL171" s="9" t="s">
        <v>351</v>
      </c>
      <c r="BM171" s="9" t="s">
        <v>349</v>
      </c>
    </row>
    <row r="172" spans="2:65" s="9" customFormat="1" ht="15.75" customHeight="1">
      <c r="B172" s="22"/>
      <c r="C172" s="129" t="s">
        <v>352</v>
      </c>
      <c r="D172" s="129" t="s">
        <v>219</v>
      </c>
      <c r="E172" s="130" t="s">
        <v>685</v>
      </c>
      <c r="F172" s="161" t="s">
        <v>686</v>
      </c>
      <c r="G172" s="161"/>
      <c r="H172" s="161"/>
      <c r="I172" s="161"/>
      <c r="J172" s="131" t="s">
        <v>203</v>
      </c>
      <c r="K172" s="132">
        <v>16.02</v>
      </c>
      <c r="L172" s="162"/>
      <c r="M172" s="162"/>
      <c r="N172" s="162">
        <f>ROUND($L$172*$K$172,2)</f>
        <v>0</v>
      </c>
      <c r="O172" s="162"/>
      <c r="P172" s="162"/>
      <c r="Q172" s="162"/>
      <c r="R172" s="23"/>
      <c r="T172" s="126"/>
      <c r="U172" s="28" t="s">
        <v>38</v>
      </c>
      <c r="V172" s="127">
        <v>0</v>
      </c>
      <c r="W172" s="127">
        <f>$V$172*$K$172</f>
        <v>0</v>
      </c>
      <c r="X172" s="127">
        <v>0</v>
      </c>
      <c r="Y172" s="127">
        <f>$X$172*$K$172</f>
        <v>0</v>
      </c>
      <c r="Z172" s="127">
        <v>0</v>
      </c>
      <c r="AA172" s="128">
        <f>$Z$172*$K$172</f>
        <v>0</v>
      </c>
      <c r="AR172" s="9" t="s">
        <v>578</v>
      </c>
      <c r="AT172" s="9" t="s">
        <v>219</v>
      </c>
      <c r="AU172" s="9" t="s">
        <v>129</v>
      </c>
      <c r="AY172" s="9" t="s">
        <v>147</v>
      </c>
      <c r="BE172" s="101">
        <f>IF($U$172="základná",$N$172,0)</f>
        <v>0</v>
      </c>
      <c r="BF172" s="101">
        <f>IF($U$172="znížená",$N$172,0)</f>
        <v>0</v>
      </c>
      <c r="BG172" s="101">
        <f>IF($U$172="zákl. prenesená",$N$172,0)</f>
        <v>0</v>
      </c>
      <c r="BH172" s="101">
        <f>IF($U$172="zníž. prenesená",$N$172,0)</f>
        <v>0</v>
      </c>
      <c r="BI172" s="101">
        <f>IF($U$172="nulová",$N$172,0)</f>
        <v>0</v>
      </c>
      <c r="BJ172" s="9" t="s">
        <v>129</v>
      </c>
      <c r="BK172" s="101">
        <f>ROUND($L$172*$K$172,2)</f>
        <v>0</v>
      </c>
      <c r="BL172" s="9" t="s">
        <v>351</v>
      </c>
      <c r="BM172" s="9" t="s">
        <v>352</v>
      </c>
    </row>
    <row r="173" spans="2:65" s="9" customFormat="1" ht="15.75" customHeight="1">
      <c r="B173" s="22"/>
      <c r="C173" s="129" t="s">
        <v>354</v>
      </c>
      <c r="D173" s="129" t="s">
        <v>219</v>
      </c>
      <c r="E173" s="130" t="s">
        <v>687</v>
      </c>
      <c r="F173" s="161" t="s">
        <v>688</v>
      </c>
      <c r="G173" s="161"/>
      <c r="H173" s="161"/>
      <c r="I173" s="161"/>
      <c r="J173" s="131" t="s">
        <v>291</v>
      </c>
      <c r="K173" s="132">
        <v>3.56</v>
      </c>
      <c r="L173" s="162"/>
      <c r="M173" s="162"/>
      <c r="N173" s="162">
        <f>ROUND($L$173*$K$173,2)</f>
        <v>0</v>
      </c>
      <c r="O173" s="162"/>
      <c r="P173" s="162"/>
      <c r="Q173" s="162"/>
      <c r="R173" s="23"/>
      <c r="T173" s="126"/>
      <c r="U173" s="28" t="s">
        <v>38</v>
      </c>
      <c r="V173" s="127">
        <v>0</v>
      </c>
      <c r="W173" s="127">
        <f>$V$173*$K$173</f>
        <v>0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9" t="s">
        <v>578</v>
      </c>
      <c r="AT173" s="9" t="s">
        <v>219</v>
      </c>
      <c r="AU173" s="9" t="s">
        <v>129</v>
      </c>
      <c r="AY173" s="9" t="s">
        <v>147</v>
      </c>
      <c r="BE173" s="101">
        <f>IF($U$173="základná",$N$173,0)</f>
        <v>0</v>
      </c>
      <c r="BF173" s="101">
        <f>IF($U$173="znížená",$N$173,0)</f>
        <v>0</v>
      </c>
      <c r="BG173" s="101">
        <f>IF($U$173="zákl. prenesená",$N$173,0)</f>
        <v>0</v>
      </c>
      <c r="BH173" s="101">
        <f>IF($U$173="zníž. prenesená",$N$173,0)</f>
        <v>0</v>
      </c>
      <c r="BI173" s="101">
        <f>IF($U$173="nulová",$N$173,0)</f>
        <v>0</v>
      </c>
      <c r="BJ173" s="9" t="s">
        <v>129</v>
      </c>
      <c r="BK173" s="101">
        <f>ROUND($L$173*$K$173,2)</f>
        <v>0</v>
      </c>
      <c r="BL173" s="9" t="s">
        <v>351</v>
      </c>
      <c r="BM173" s="9" t="s">
        <v>354</v>
      </c>
    </row>
    <row r="174" spans="2:65" s="9" customFormat="1" ht="15.75" customHeight="1">
      <c r="B174" s="22"/>
      <c r="C174" s="129" t="s">
        <v>433</v>
      </c>
      <c r="D174" s="129" t="s">
        <v>219</v>
      </c>
      <c r="E174" s="130" t="s">
        <v>689</v>
      </c>
      <c r="F174" s="161" t="s">
        <v>690</v>
      </c>
      <c r="G174" s="161"/>
      <c r="H174" s="161"/>
      <c r="I174" s="161"/>
      <c r="J174" s="131" t="s">
        <v>646</v>
      </c>
      <c r="K174" s="132">
        <v>16.02</v>
      </c>
      <c r="L174" s="162"/>
      <c r="M174" s="162"/>
      <c r="N174" s="162">
        <f>ROUND($L$174*$K$174,2)</f>
        <v>0</v>
      </c>
      <c r="O174" s="162"/>
      <c r="P174" s="162"/>
      <c r="Q174" s="162"/>
      <c r="R174" s="23"/>
      <c r="T174" s="126"/>
      <c r="U174" s="28" t="s">
        <v>38</v>
      </c>
      <c r="V174" s="127">
        <v>0</v>
      </c>
      <c r="W174" s="127">
        <f>$V$174*$K$174</f>
        <v>0</v>
      </c>
      <c r="X174" s="127">
        <v>0</v>
      </c>
      <c r="Y174" s="127">
        <f>$X$174*$K$174</f>
        <v>0</v>
      </c>
      <c r="Z174" s="127">
        <v>0</v>
      </c>
      <c r="AA174" s="128">
        <f>$Z$174*$K$174</f>
        <v>0</v>
      </c>
      <c r="AR174" s="9" t="s">
        <v>578</v>
      </c>
      <c r="AT174" s="9" t="s">
        <v>219</v>
      </c>
      <c r="AU174" s="9" t="s">
        <v>129</v>
      </c>
      <c r="AY174" s="9" t="s">
        <v>147</v>
      </c>
      <c r="BE174" s="101">
        <f>IF($U$174="základná",$N$174,0)</f>
        <v>0</v>
      </c>
      <c r="BF174" s="101">
        <f>IF($U$174="znížená",$N$174,0)</f>
        <v>0</v>
      </c>
      <c r="BG174" s="101">
        <f>IF($U$174="zákl. prenesená",$N$174,0)</f>
        <v>0</v>
      </c>
      <c r="BH174" s="101">
        <f>IF($U$174="zníž. prenesená",$N$174,0)</f>
        <v>0</v>
      </c>
      <c r="BI174" s="101">
        <f>IF($U$174="nulová",$N$174,0)</f>
        <v>0</v>
      </c>
      <c r="BJ174" s="9" t="s">
        <v>129</v>
      </c>
      <c r="BK174" s="101">
        <f>ROUND($L$174*$K$174,2)</f>
        <v>0</v>
      </c>
      <c r="BL174" s="9" t="s">
        <v>351</v>
      </c>
      <c r="BM174" s="9" t="s">
        <v>433</v>
      </c>
    </row>
    <row r="175" spans="2:65" s="9" customFormat="1" ht="15.75" customHeight="1">
      <c r="B175" s="22"/>
      <c r="C175" s="129" t="s">
        <v>436</v>
      </c>
      <c r="D175" s="129" t="s">
        <v>219</v>
      </c>
      <c r="E175" s="130" t="s">
        <v>634</v>
      </c>
      <c r="F175" s="161" t="s">
        <v>635</v>
      </c>
      <c r="G175" s="161"/>
      <c r="H175" s="161"/>
      <c r="I175" s="161"/>
      <c r="J175" s="131" t="s">
        <v>222</v>
      </c>
      <c r="K175" s="132">
        <v>3.56</v>
      </c>
      <c r="L175" s="162"/>
      <c r="M175" s="162"/>
      <c r="N175" s="162">
        <f>ROUND($L$175*$K$175,2)</f>
        <v>0</v>
      </c>
      <c r="O175" s="162"/>
      <c r="P175" s="162"/>
      <c r="Q175" s="162"/>
      <c r="R175" s="23"/>
      <c r="T175" s="126"/>
      <c r="U175" s="28" t="s">
        <v>38</v>
      </c>
      <c r="V175" s="127">
        <v>0</v>
      </c>
      <c r="W175" s="127">
        <f>$V$175*$K$175</f>
        <v>0</v>
      </c>
      <c r="X175" s="127">
        <v>0</v>
      </c>
      <c r="Y175" s="127">
        <f>$X$175*$K$175</f>
        <v>0</v>
      </c>
      <c r="Z175" s="127">
        <v>0</v>
      </c>
      <c r="AA175" s="128">
        <f>$Z$175*$K$175</f>
        <v>0</v>
      </c>
      <c r="AR175" s="9" t="s">
        <v>578</v>
      </c>
      <c r="AT175" s="9" t="s">
        <v>219</v>
      </c>
      <c r="AU175" s="9" t="s">
        <v>129</v>
      </c>
      <c r="AY175" s="9" t="s">
        <v>147</v>
      </c>
      <c r="BE175" s="101">
        <f>IF($U$175="základná",$N$175,0)</f>
        <v>0</v>
      </c>
      <c r="BF175" s="101">
        <f>IF($U$175="znížená",$N$175,0)</f>
        <v>0</v>
      </c>
      <c r="BG175" s="101">
        <f>IF($U$175="zákl. prenesená",$N$175,0)</f>
        <v>0</v>
      </c>
      <c r="BH175" s="101">
        <f>IF($U$175="zníž. prenesená",$N$175,0)</f>
        <v>0</v>
      </c>
      <c r="BI175" s="101">
        <f>IF($U$175="nulová",$N$175,0)</f>
        <v>0</v>
      </c>
      <c r="BJ175" s="9" t="s">
        <v>129</v>
      </c>
      <c r="BK175" s="101">
        <f>ROUND($L$175*$K$175,2)</f>
        <v>0</v>
      </c>
      <c r="BL175" s="9" t="s">
        <v>351</v>
      </c>
      <c r="BM175" s="9" t="s">
        <v>436</v>
      </c>
    </row>
    <row r="176" spans="2:65" s="9" customFormat="1" ht="15.75" customHeight="1">
      <c r="B176" s="22"/>
      <c r="C176" s="129" t="s">
        <v>439</v>
      </c>
      <c r="D176" s="129" t="s">
        <v>219</v>
      </c>
      <c r="E176" s="130" t="s">
        <v>636</v>
      </c>
      <c r="F176" s="161" t="s">
        <v>637</v>
      </c>
      <c r="G176" s="161"/>
      <c r="H176" s="161"/>
      <c r="I176" s="161"/>
      <c r="J176" s="131" t="s">
        <v>222</v>
      </c>
      <c r="K176" s="132">
        <v>16.02</v>
      </c>
      <c r="L176" s="162"/>
      <c r="M176" s="162"/>
      <c r="N176" s="162">
        <f>ROUND($L$176*$K$176,2)</f>
        <v>0</v>
      </c>
      <c r="O176" s="162"/>
      <c r="P176" s="162"/>
      <c r="Q176" s="162"/>
      <c r="R176" s="23"/>
      <c r="T176" s="126"/>
      <c r="U176" s="28" t="s">
        <v>38</v>
      </c>
      <c r="V176" s="127">
        <v>0</v>
      </c>
      <c r="W176" s="127">
        <f>$V$176*$K$176</f>
        <v>0</v>
      </c>
      <c r="X176" s="127">
        <v>0</v>
      </c>
      <c r="Y176" s="127">
        <f>$X$176*$K$176</f>
        <v>0</v>
      </c>
      <c r="Z176" s="127">
        <v>0</v>
      </c>
      <c r="AA176" s="128">
        <f>$Z$176*$K$176</f>
        <v>0</v>
      </c>
      <c r="AR176" s="9" t="s">
        <v>578</v>
      </c>
      <c r="AT176" s="9" t="s">
        <v>219</v>
      </c>
      <c r="AU176" s="9" t="s">
        <v>129</v>
      </c>
      <c r="AY176" s="9" t="s">
        <v>147</v>
      </c>
      <c r="BE176" s="101">
        <f>IF($U$176="základná",$N$176,0)</f>
        <v>0</v>
      </c>
      <c r="BF176" s="101">
        <f>IF($U$176="znížená",$N$176,0)</f>
        <v>0</v>
      </c>
      <c r="BG176" s="101">
        <f>IF($U$176="zákl. prenesená",$N$176,0)</f>
        <v>0</v>
      </c>
      <c r="BH176" s="101">
        <f>IF($U$176="zníž. prenesená",$N$176,0)</f>
        <v>0</v>
      </c>
      <c r="BI176" s="101">
        <f>IF($U$176="nulová",$N$176,0)</f>
        <v>0</v>
      </c>
      <c r="BJ176" s="9" t="s">
        <v>129</v>
      </c>
      <c r="BK176" s="101">
        <f>ROUND($L$176*$K$176,2)</f>
        <v>0</v>
      </c>
      <c r="BL176" s="9" t="s">
        <v>351</v>
      </c>
      <c r="BM176" s="9" t="s">
        <v>439</v>
      </c>
    </row>
    <row r="177" spans="2:65" s="9" customFormat="1" ht="15.75" customHeight="1">
      <c r="B177" s="22"/>
      <c r="C177" s="129" t="s">
        <v>442</v>
      </c>
      <c r="D177" s="129" t="s">
        <v>219</v>
      </c>
      <c r="E177" s="130" t="s">
        <v>691</v>
      </c>
      <c r="F177" s="161" t="s">
        <v>692</v>
      </c>
      <c r="G177" s="161"/>
      <c r="H177" s="161"/>
      <c r="I177" s="161"/>
      <c r="J177" s="131" t="s">
        <v>291</v>
      </c>
      <c r="K177" s="132">
        <v>0.89</v>
      </c>
      <c r="L177" s="162"/>
      <c r="M177" s="162"/>
      <c r="N177" s="162">
        <f>ROUND($L$177*$K$177,2)</f>
        <v>0</v>
      </c>
      <c r="O177" s="162"/>
      <c r="P177" s="162"/>
      <c r="Q177" s="162"/>
      <c r="R177" s="23"/>
      <c r="T177" s="126"/>
      <c r="U177" s="28" t="s">
        <v>38</v>
      </c>
      <c r="V177" s="127">
        <v>0</v>
      </c>
      <c r="W177" s="127">
        <f>$V$177*$K$177</f>
        <v>0</v>
      </c>
      <c r="X177" s="127">
        <v>0</v>
      </c>
      <c r="Y177" s="127">
        <f>$X$177*$K$177</f>
        <v>0</v>
      </c>
      <c r="Z177" s="127">
        <v>0</v>
      </c>
      <c r="AA177" s="128">
        <f>$Z$177*$K$177</f>
        <v>0</v>
      </c>
      <c r="AR177" s="9" t="s">
        <v>578</v>
      </c>
      <c r="AT177" s="9" t="s">
        <v>219</v>
      </c>
      <c r="AU177" s="9" t="s">
        <v>129</v>
      </c>
      <c r="AY177" s="9" t="s">
        <v>147</v>
      </c>
      <c r="BE177" s="101">
        <f>IF($U$177="základná",$N$177,0)</f>
        <v>0</v>
      </c>
      <c r="BF177" s="101">
        <f>IF($U$177="znížená",$N$177,0)</f>
        <v>0</v>
      </c>
      <c r="BG177" s="101">
        <f>IF($U$177="zákl. prenesená",$N$177,0)</f>
        <v>0</v>
      </c>
      <c r="BH177" s="101">
        <f>IF($U$177="zníž. prenesená",$N$177,0)</f>
        <v>0</v>
      </c>
      <c r="BI177" s="101">
        <f>IF($U$177="nulová",$N$177,0)</f>
        <v>0</v>
      </c>
      <c r="BJ177" s="9" t="s">
        <v>129</v>
      </c>
      <c r="BK177" s="101">
        <f>ROUND($L$177*$K$177,2)</f>
        <v>0</v>
      </c>
      <c r="BL177" s="9" t="s">
        <v>351</v>
      </c>
      <c r="BM177" s="9" t="s">
        <v>442</v>
      </c>
    </row>
    <row r="178" spans="2:65" s="9" customFormat="1" ht="27" customHeight="1">
      <c r="B178" s="22"/>
      <c r="C178" s="122" t="s">
        <v>445</v>
      </c>
      <c r="D178" s="122" t="s">
        <v>148</v>
      </c>
      <c r="E178" s="123" t="s">
        <v>693</v>
      </c>
      <c r="F178" s="158" t="s">
        <v>694</v>
      </c>
      <c r="G178" s="158"/>
      <c r="H178" s="158"/>
      <c r="I178" s="158"/>
      <c r="J178" s="124" t="s">
        <v>219</v>
      </c>
      <c r="K178" s="125">
        <v>0.89</v>
      </c>
      <c r="L178" s="159"/>
      <c r="M178" s="159"/>
      <c r="N178" s="159">
        <f>ROUND($L$178*$K$178,2)</f>
        <v>0</v>
      </c>
      <c r="O178" s="159"/>
      <c r="P178" s="159"/>
      <c r="Q178" s="159"/>
      <c r="R178" s="23"/>
      <c r="T178" s="126"/>
      <c r="U178" s="28" t="s">
        <v>38</v>
      </c>
      <c r="V178" s="127">
        <v>0</v>
      </c>
      <c r="W178" s="127">
        <f>$V$178*$K$178</f>
        <v>0</v>
      </c>
      <c r="X178" s="127">
        <v>0</v>
      </c>
      <c r="Y178" s="127">
        <f>$X$178*$K$178</f>
        <v>0</v>
      </c>
      <c r="Z178" s="127">
        <v>0</v>
      </c>
      <c r="AA178" s="128">
        <f>$Z$178*$K$178</f>
        <v>0</v>
      </c>
      <c r="AR178" s="9" t="s">
        <v>351</v>
      </c>
      <c r="AT178" s="9" t="s">
        <v>148</v>
      </c>
      <c r="AU178" s="9" t="s">
        <v>129</v>
      </c>
      <c r="AY178" s="9" t="s">
        <v>147</v>
      </c>
      <c r="BE178" s="101">
        <f>IF($U$178="základná",$N$178,0)</f>
        <v>0</v>
      </c>
      <c r="BF178" s="101">
        <f>IF($U$178="znížená",$N$178,0)</f>
        <v>0</v>
      </c>
      <c r="BG178" s="101">
        <f>IF($U$178="zákl. prenesená",$N$178,0)</f>
        <v>0</v>
      </c>
      <c r="BH178" s="101">
        <f>IF($U$178="zníž. prenesená",$N$178,0)</f>
        <v>0</v>
      </c>
      <c r="BI178" s="101">
        <f>IF($U$178="nulová",$N$178,0)</f>
        <v>0</v>
      </c>
      <c r="BJ178" s="9" t="s">
        <v>129</v>
      </c>
      <c r="BK178" s="101">
        <f>ROUND($L$178*$K$178,2)</f>
        <v>0</v>
      </c>
      <c r="BL178" s="9" t="s">
        <v>351</v>
      </c>
      <c r="BM178" s="9" t="s">
        <v>445</v>
      </c>
    </row>
    <row r="179" spans="2:65" s="9" customFormat="1" ht="15.75" customHeight="1">
      <c r="B179" s="22"/>
      <c r="C179" s="129" t="s">
        <v>448</v>
      </c>
      <c r="D179" s="129" t="s">
        <v>219</v>
      </c>
      <c r="E179" s="130" t="s">
        <v>695</v>
      </c>
      <c r="F179" s="161" t="s">
        <v>696</v>
      </c>
      <c r="G179" s="161"/>
      <c r="H179" s="161"/>
      <c r="I179" s="161"/>
      <c r="J179" s="131" t="s">
        <v>203</v>
      </c>
      <c r="K179" s="132">
        <v>0.89</v>
      </c>
      <c r="L179" s="162"/>
      <c r="M179" s="162"/>
      <c r="N179" s="162">
        <f>ROUND($L$179*$K$179,2)</f>
        <v>0</v>
      </c>
      <c r="O179" s="162"/>
      <c r="P179" s="162"/>
      <c r="Q179" s="162"/>
      <c r="R179" s="23"/>
      <c r="T179" s="126"/>
      <c r="U179" s="28" t="s">
        <v>38</v>
      </c>
      <c r="V179" s="127">
        <v>0</v>
      </c>
      <c r="W179" s="127">
        <f>$V$179*$K$179</f>
        <v>0</v>
      </c>
      <c r="X179" s="127">
        <v>0</v>
      </c>
      <c r="Y179" s="127">
        <f>$X$179*$K$179</f>
        <v>0</v>
      </c>
      <c r="Z179" s="127">
        <v>0</v>
      </c>
      <c r="AA179" s="128">
        <f>$Z$179*$K$179</f>
        <v>0</v>
      </c>
      <c r="AR179" s="9" t="s">
        <v>578</v>
      </c>
      <c r="AT179" s="9" t="s">
        <v>219</v>
      </c>
      <c r="AU179" s="9" t="s">
        <v>129</v>
      </c>
      <c r="AY179" s="9" t="s">
        <v>147</v>
      </c>
      <c r="BE179" s="101">
        <f>IF($U$179="základná",$N$179,0)</f>
        <v>0</v>
      </c>
      <c r="BF179" s="101">
        <f>IF($U$179="znížená",$N$179,0)</f>
        <v>0</v>
      </c>
      <c r="BG179" s="101">
        <f>IF($U$179="zákl. prenesená",$N$179,0)</f>
        <v>0</v>
      </c>
      <c r="BH179" s="101">
        <f>IF($U$179="zníž. prenesená",$N$179,0)</f>
        <v>0</v>
      </c>
      <c r="BI179" s="101">
        <f>IF($U$179="nulová",$N$179,0)</f>
        <v>0</v>
      </c>
      <c r="BJ179" s="9" t="s">
        <v>129</v>
      </c>
      <c r="BK179" s="101">
        <f>ROUND($L$179*$K$179,2)</f>
        <v>0</v>
      </c>
      <c r="BL179" s="9" t="s">
        <v>351</v>
      </c>
      <c r="BM179" s="9" t="s">
        <v>448</v>
      </c>
    </row>
    <row r="180" spans="2:65" s="9" customFormat="1" ht="27" customHeight="1">
      <c r="B180" s="22"/>
      <c r="C180" s="129" t="s">
        <v>451</v>
      </c>
      <c r="D180" s="129" t="s">
        <v>219</v>
      </c>
      <c r="E180" s="130" t="s">
        <v>697</v>
      </c>
      <c r="F180" s="161" t="s">
        <v>698</v>
      </c>
      <c r="G180" s="161"/>
      <c r="H180" s="161"/>
      <c r="I180" s="161"/>
      <c r="J180" s="131" t="s">
        <v>222</v>
      </c>
      <c r="K180" s="132">
        <v>89</v>
      </c>
      <c r="L180" s="162"/>
      <c r="M180" s="162"/>
      <c r="N180" s="162">
        <f>ROUND($L$180*$K$180,2)</f>
        <v>0</v>
      </c>
      <c r="O180" s="162"/>
      <c r="P180" s="162"/>
      <c r="Q180" s="162"/>
      <c r="R180" s="23"/>
      <c r="T180" s="126"/>
      <c r="U180" s="28" t="s">
        <v>38</v>
      </c>
      <c r="V180" s="127">
        <v>0</v>
      </c>
      <c r="W180" s="127">
        <f>$V$180*$K$180</f>
        <v>0</v>
      </c>
      <c r="X180" s="127">
        <v>0</v>
      </c>
      <c r="Y180" s="127">
        <f>$X$180*$K$180</f>
        <v>0</v>
      </c>
      <c r="Z180" s="127">
        <v>0</v>
      </c>
      <c r="AA180" s="128">
        <f>$Z$180*$K$180</f>
        <v>0</v>
      </c>
      <c r="AR180" s="9" t="s">
        <v>578</v>
      </c>
      <c r="AT180" s="9" t="s">
        <v>219</v>
      </c>
      <c r="AU180" s="9" t="s">
        <v>129</v>
      </c>
      <c r="AY180" s="9" t="s">
        <v>147</v>
      </c>
      <c r="BE180" s="101">
        <f>IF($U$180="základná",$N$180,0)</f>
        <v>0</v>
      </c>
      <c r="BF180" s="101">
        <f>IF($U$180="znížená",$N$180,0)</f>
        <v>0</v>
      </c>
      <c r="BG180" s="101">
        <f>IF($U$180="zákl. prenesená",$N$180,0)</f>
        <v>0</v>
      </c>
      <c r="BH180" s="101">
        <f>IF($U$180="zníž. prenesená",$N$180,0)</f>
        <v>0</v>
      </c>
      <c r="BI180" s="101">
        <f>IF($U$180="nulová",$N$180,0)</f>
        <v>0</v>
      </c>
      <c r="BJ180" s="9" t="s">
        <v>129</v>
      </c>
      <c r="BK180" s="101">
        <f>ROUND($L$180*$K$180,2)</f>
        <v>0</v>
      </c>
      <c r="BL180" s="9" t="s">
        <v>351</v>
      </c>
      <c r="BM180" s="9" t="s">
        <v>451</v>
      </c>
    </row>
    <row r="181" spans="2:65" s="9" customFormat="1" ht="15.75" customHeight="1">
      <c r="B181" s="22"/>
      <c r="C181" s="122" t="s">
        <v>454</v>
      </c>
      <c r="D181" s="122" t="s">
        <v>148</v>
      </c>
      <c r="E181" s="123" t="s">
        <v>699</v>
      </c>
      <c r="F181" s="158" t="s">
        <v>700</v>
      </c>
      <c r="G181" s="158"/>
      <c r="H181" s="158"/>
      <c r="I181" s="158"/>
      <c r="J181" s="124" t="s">
        <v>212</v>
      </c>
      <c r="K181" s="125">
        <v>5.773</v>
      </c>
      <c r="L181" s="159"/>
      <c r="M181" s="159"/>
      <c r="N181" s="159">
        <f>ROUND($L$181*$K$181,2)</f>
        <v>0</v>
      </c>
      <c r="O181" s="159"/>
      <c r="P181" s="159"/>
      <c r="Q181" s="159"/>
      <c r="R181" s="23"/>
      <c r="T181" s="126"/>
      <c r="U181" s="28" t="s">
        <v>38</v>
      </c>
      <c r="V181" s="127">
        <v>0</v>
      </c>
      <c r="W181" s="127">
        <f>$V$181*$K$181</f>
        <v>0</v>
      </c>
      <c r="X181" s="127">
        <v>0</v>
      </c>
      <c r="Y181" s="127">
        <f>$X$181*$K$181</f>
        <v>0</v>
      </c>
      <c r="Z181" s="127">
        <v>0</v>
      </c>
      <c r="AA181" s="128">
        <f>$Z$181*$K$181</f>
        <v>0</v>
      </c>
      <c r="AR181" s="9" t="s">
        <v>351</v>
      </c>
      <c r="AT181" s="9" t="s">
        <v>148</v>
      </c>
      <c r="AU181" s="9" t="s">
        <v>129</v>
      </c>
      <c r="AY181" s="9" t="s">
        <v>147</v>
      </c>
      <c r="BE181" s="101">
        <f>IF($U$181="základná",$N$181,0)</f>
        <v>0</v>
      </c>
      <c r="BF181" s="101">
        <f>IF($U$181="znížená",$N$181,0)</f>
        <v>0</v>
      </c>
      <c r="BG181" s="101">
        <f>IF($U$181="zákl. prenesená",$N$181,0)</f>
        <v>0</v>
      </c>
      <c r="BH181" s="101">
        <f>IF($U$181="zníž. prenesená",$N$181,0)</f>
        <v>0</v>
      </c>
      <c r="BI181" s="101">
        <f>IF($U$181="nulová",$N$181,0)</f>
        <v>0</v>
      </c>
      <c r="BJ181" s="9" t="s">
        <v>129</v>
      </c>
      <c r="BK181" s="101">
        <f>ROUND($L$181*$K$181,2)</f>
        <v>0</v>
      </c>
      <c r="BL181" s="9" t="s">
        <v>351</v>
      </c>
      <c r="BM181" s="9" t="s">
        <v>454</v>
      </c>
    </row>
    <row r="182" spans="2:65" s="9" customFormat="1" ht="15.75" customHeight="1">
      <c r="B182" s="22"/>
      <c r="C182" s="122" t="s">
        <v>351</v>
      </c>
      <c r="D182" s="122" t="s">
        <v>148</v>
      </c>
      <c r="E182" s="123" t="s">
        <v>701</v>
      </c>
      <c r="F182" s="158" t="s">
        <v>702</v>
      </c>
      <c r="G182" s="158"/>
      <c r="H182" s="158"/>
      <c r="I182" s="158"/>
      <c r="J182" s="124" t="s">
        <v>212</v>
      </c>
      <c r="K182" s="125">
        <v>6.76</v>
      </c>
      <c r="L182" s="159"/>
      <c r="M182" s="159"/>
      <c r="N182" s="159">
        <f>ROUND($L$182*$K$182,2)</f>
        <v>0</v>
      </c>
      <c r="O182" s="159"/>
      <c r="P182" s="159"/>
      <c r="Q182" s="159"/>
      <c r="R182" s="23"/>
      <c r="T182" s="126"/>
      <c r="U182" s="28" t="s">
        <v>38</v>
      </c>
      <c r="V182" s="127">
        <v>0</v>
      </c>
      <c r="W182" s="127">
        <f>$V$182*$K$182</f>
        <v>0</v>
      </c>
      <c r="X182" s="127">
        <v>0</v>
      </c>
      <c r="Y182" s="127">
        <f>$X$182*$K$182</f>
        <v>0</v>
      </c>
      <c r="Z182" s="127">
        <v>0</v>
      </c>
      <c r="AA182" s="128">
        <f>$Z$182*$K$182</f>
        <v>0</v>
      </c>
      <c r="AR182" s="9" t="s">
        <v>351</v>
      </c>
      <c r="AT182" s="9" t="s">
        <v>148</v>
      </c>
      <c r="AU182" s="9" t="s">
        <v>129</v>
      </c>
      <c r="AY182" s="9" t="s">
        <v>147</v>
      </c>
      <c r="BE182" s="101">
        <f>IF($U$182="základná",$N$182,0)</f>
        <v>0</v>
      </c>
      <c r="BF182" s="101">
        <f>IF($U$182="znížená",$N$182,0)</f>
        <v>0</v>
      </c>
      <c r="BG182" s="101">
        <f>IF($U$182="zákl. prenesená",$N$182,0)</f>
        <v>0</v>
      </c>
      <c r="BH182" s="101">
        <f>IF($U$182="zníž. prenesená",$N$182,0)</f>
        <v>0</v>
      </c>
      <c r="BI182" s="101">
        <f>IF($U$182="nulová",$N$182,0)</f>
        <v>0</v>
      </c>
      <c r="BJ182" s="9" t="s">
        <v>129</v>
      </c>
      <c r="BK182" s="101">
        <f>ROUND($L$182*$K$182,2)</f>
        <v>0</v>
      </c>
      <c r="BL182" s="9" t="s">
        <v>351</v>
      </c>
      <c r="BM182" s="9" t="s">
        <v>351</v>
      </c>
    </row>
    <row r="183" spans="2:65" s="9" customFormat="1" ht="15.75" customHeight="1">
      <c r="B183" s="22"/>
      <c r="C183" s="122" t="s">
        <v>459</v>
      </c>
      <c r="D183" s="122" t="s">
        <v>148</v>
      </c>
      <c r="E183" s="123" t="s">
        <v>703</v>
      </c>
      <c r="F183" s="158" t="s">
        <v>704</v>
      </c>
      <c r="G183" s="158"/>
      <c r="H183" s="158"/>
      <c r="I183" s="158"/>
      <c r="J183" s="124" t="s">
        <v>212</v>
      </c>
      <c r="K183" s="125">
        <v>5.773</v>
      </c>
      <c r="L183" s="159"/>
      <c r="M183" s="159"/>
      <c r="N183" s="159">
        <f>ROUND($L$183*$K$183,2)</f>
        <v>0</v>
      </c>
      <c r="O183" s="159"/>
      <c r="P183" s="159"/>
      <c r="Q183" s="159"/>
      <c r="R183" s="23"/>
      <c r="T183" s="126"/>
      <c r="U183" s="28" t="s">
        <v>38</v>
      </c>
      <c r="V183" s="127">
        <v>0</v>
      </c>
      <c r="W183" s="127">
        <f>$V$183*$K$183</f>
        <v>0</v>
      </c>
      <c r="X183" s="127">
        <v>0</v>
      </c>
      <c r="Y183" s="127">
        <f>$X$183*$K$183</f>
        <v>0</v>
      </c>
      <c r="Z183" s="127">
        <v>0</v>
      </c>
      <c r="AA183" s="128">
        <f>$Z$183*$K$183</f>
        <v>0</v>
      </c>
      <c r="AR183" s="9" t="s">
        <v>351</v>
      </c>
      <c r="AT183" s="9" t="s">
        <v>148</v>
      </c>
      <c r="AU183" s="9" t="s">
        <v>129</v>
      </c>
      <c r="AY183" s="9" t="s">
        <v>147</v>
      </c>
      <c r="BE183" s="101">
        <f>IF($U$183="základná",$N$183,0)</f>
        <v>0</v>
      </c>
      <c r="BF183" s="101">
        <f>IF($U$183="znížená",$N$183,0)</f>
        <v>0</v>
      </c>
      <c r="BG183" s="101">
        <f>IF($U$183="zákl. prenesená",$N$183,0)</f>
        <v>0</v>
      </c>
      <c r="BH183" s="101">
        <f>IF($U$183="zníž. prenesená",$N$183,0)</f>
        <v>0</v>
      </c>
      <c r="BI183" s="101">
        <f>IF($U$183="nulová",$N$183,0)</f>
        <v>0</v>
      </c>
      <c r="BJ183" s="9" t="s">
        <v>129</v>
      </c>
      <c r="BK183" s="101">
        <f>ROUND($L$183*$K$183,2)</f>
        <v>0</v>
      </c>
      <c r="BL183" s="9" t="s">
        <v>351</v>
      </c>
      <c r="BM183" s="9" t="s">
        <v>459</v>
      </c>
    </row>
    <row r="184" spans="2:65" s="9" customFormat="1" ht="15.75" customHeight="1">
      <c r="B184" s="22"/>
      <c r="C184" s="122" t="s">
        <v>462</v>
      </c>
      <c r="D184" s="122" t="s">
        <v>148</v>
      </c>
      <c r="E184" s="123" t="s">
        <v>705</v>
      </c>
      <c r="F184" s="158" t="s">
        <v>706</v>
      </c>
      <c r="G184" s="158"/>
      <c r="H184" s="158"/>
      <c r="I184" s="158"/>
      <c r="J184" s="124" t="s">
        <v>212</v>
      </c>
      <c r="K184" s="125">
        <v>5.773</v>
      </c>
      <c r="L184" s="159"/>
      <c r="M184" s="159"/>
      <c r="N184" s="159">
        <f>ROUND($L$184*$K$184,2)</f>
        <v>0</v>
      </c>
      <c r="O184" s="159"/>
      <c r="P184" s="159"/>
      <c r="Q184" s="159"/>
      <c r="R184" s="23"/>
      <c r="T184" s="126"/>
      <c r="U184" s="28" t="s">
        <v>38</v>
      </c>
      <c r="V184" s="127">
        <v>0</v>
      </c>
      <c r="W184" s="127">
        <f>$V$184*$K$184</f>
        <v>0</v>
      </c>
      <c r="X184" s="127">
        <v>0</v>
      </c>
      <c r="Y184" s="127">
        <f>$X$184*$K$184</f>
        <v>0</v>
      </c>
      <c r="Z184" s="127">
        <v>0</v>
      </c>
      <c r="AA184" s="128">
        <f>$Z$184*$K$184</f>
        <v>0</v>
      </c>
      <c r="AR184" s="9" t="s">
        <v>351</v>
      </c>
      <c r="AT184" s="9" t="s">
        <v>148</v>
      </c>
      <c r="AU184" s="9" t="s">
        <v>129</v>
      </c>
      <c r="AY184" s="9" t="s">
        <v>147</v>
      </c>
      <c r="BE184" s="101">
        <f>IF($U$184="základná",$N$184,0)</f>
        <v>0</v>
      </c>
      <c r="BF184" s="101">
        <f>IF($U$184="znížená",$N$184,0)</f>
        <v>0</v>
      </c>
      <c r="BG184" s="101">
        <f>IF($U$184="zákl. prenesená",$N$184,0)</f>
        <v>0</v>
      </c>
      <c r="BH184" s="101">
        <f>IF($U$184="zníž. prenesená",$N$184,0)</f>
        <v>0</v>
      </c>
      <c r="BI184" s="101">
        <f>IF($U$184="nulová",$N$184,0)</f>
        <v>0</v>
      </c>
      <c r="BJ184" s="9" t="s">
        <v>129</v>
      </c>
      <c r="BK184" s="101">
        <f>ROUND($L$184*$K$184,2)</f>
        <v>0</v>
      </c>
      <c r="BL184" s="9" t="s">
        <v>351</v>
      </c>
      <c r="BM184" s="9" t="s">
        <v>462</v>
      </c>
    </row>
    <row r="185" spans="2:65" s="9" customFormat="1" ht="15.75" customHeight="1">
      <c r="B185" s="22"/>
      <c r="C185" s="122" t="s">
        <v>465</v>
      </c>
      <c r="D185" s="122" t="s">
        <v>148</v>
      </c>
      <c r="E185" s="123" t="s">
        <v>707</v>
      </c>
      <c r="F185" s="158" t="s">
        <v>708</v>
      </c>
      <c r="G185" s="158"/>
      <c r="H185" s="158"/>
      <c r="I185" s="158"/>
      <c r="J185" s="124" t="s">
        <v>212</v>
      </c>
      <c r="K185" s="125">
        <v>8.433</v>
      </c>
      <c r="L185" s="159"/>
      <c r="M185" s="159"/>
      <c r="N185" s="159">
        <f>ROUND($L$185*$K$185,2)</f>
        <v>0</v>
      </c>
      <c r="O185" s="159"/>
      <c r="P185" s="159"/>
      <c r="Q185" s="159"/>
      <c r="R185" s="23"/>
      <c r="T185" s="126"/>
      <c r="U185" s="28" t="s">
        <v>38</v>
      </c>
      <c r="V185" s="127">
        <v>0</v>
      </c>
      <c r="W185" s="127">
        <f>$V$185*$K$185</f>
        <v>0</v>
      </c>
      <c r="X185" s="127">
        <v>0</v>
      </c>
      <c r="Y185" s="127">
        <f>$X$185*$K$185</f>
        <v>0</v>
      </c>
      <c r="Z185" s="127">
        <v>0</v>
      </c>
      <c r="AA185" s="128">
        <f>$Z$185*$K$185</f>
        <v>0</v>
      </c>
      <c r="AR185" s="9" t="s">
        <v>351</v>
      </c>
      <c r="AT185" s="9" t="s">
        <v>148</v>
      </c>
      <c r="AU185" s="9" t="s">
        <v>129</v>
      </c>
      <c r="AY185" s="9" t="s">
        <v>147</v>
      </c>
      <c r="BE185" s="101">
        <f>IF($U$185="základná",$N$185,0)</f>
        <v>0</v>
      </c>
      <c r="BF185" s="101">
        <f>IF($U$185="znížená",$N$185,0)</f>
        <v>0</v>
      </c>
      <c r="BG185" s="101">
        <f>IF($U$185="zákl. prenesená",$N$185,0)</f>
        <v>0</v>
      </c>
      <c r="BH185" s="101">
        <f>IF($U$185="zníž. prenesená",$N$185,0)</f>
        <v>0</v>
      </c>
      <c r="BI185" s="101">
        <f>IF($U$185="nulová",$N$185,0)</f>
        <v>0</v>
      </c>
      <c r="BJ185" s="9" t="s">
        <v>129</v>
      </c>
      <c r="BK185" s="101">
        <f>ROUND($L$185*$K$185,2)</f>
        <v>0</v>
      </c>
      <c r="BL185" s="9" t="s">
        <v>351</v>
      </c>
      <c r="BM185" s="9" t="s">
        <v>465</v>
      </c>
    </row>
    <row r="186" spans="2:63" s="112" customFormat="1" ht="37.5" customHeight="1">
      <c r="B186" s="113"/>
      <c r="D186" s="114" t="s">
        <v>327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63">
        <f>$BK$186</f>
        <v>0</v>
      </c>
      <c r="O186" s="163"/>
      <c r="P186" s="163"/>
      <c r="Q186" s="163"/>
      <c r="R186" s="115"/>
      <c r="T186" s="116"/>
      <c r="W186" s="117">
        <f>$W$187</f>
        <v>0</v>
      </c>
      <c r="Y186" s="117">
        <f>$Y$187</f>
        <v>0</v>
      </c>
      <c r="AA186" s="118">
        <f>$AA$187</f>
        <v>0</v>
      </c>
      <c r="AR186" s="119" t="s">
        <v>152</v>
      </c>
      <c r="AT186" s="119" t="s">
        <v>70</v>
      </c>
      <c r="AU186" s="119" t="s">
        <v>71</v>
      </c>
      <c r="AY186" s="119" t="s">
        <v>147</v>
      </c>
      <c r="BK186" s="120">
        <f>$BK$187</f>
        <v>0</v>
      </c>
    </row>
    <row r="187" spans="2:63" s="112" customFormat="1" ht="21" customHeight="1">
      <c r="B187" s="113"/>
      <c r="D187" s="121" t="s">
        <v>573</v>
      </c>
      <c r="E187" s="121"/>
      <c r="F187" s="121"/>
      <c r="G187" s="121"/>
      <c r="H187" s="121"/>
      <c r="I187" s="121"/>
      <c r="J187" s="121"/>
      <c r="K187" s="121"/>
      <c r="L187" s="121"/>
      <c r="M187" s="121"/>
      <c r="N187" s="160">
        <f>$BK$187</f>
        <v>0</v>
      </c>
      <c r="O187" s="160"/>
      <c r="P187" s="160"/>
      <c r="Q187" s="160"/>
      <c r="R187" s="115"/>
      <c r="T187" s="116"/>
      <c r="W187" s="117">
        <f>SUM($W$188:$W$196)</f>
        <v>0</v>
      </c>
      <c r="Y187" s="117">
        <f>SUM($Y$188:$Y$196)</f>
        <v>0</v>
      </c>
      <c r="AA187" s="118">
        <f>SUM($AA$188:$AA$196)</f>
        <v>0</v>
      </c>
      <c r="AR187" s="119" t="s">
        <v>152</v>
      </c>
      <c r="AT187" s="119" t="s">
        <v>70</v>
      </c>
      <c r="AU187" s="119" t="s">
        <v>76</v>
      </c>
      <c r="AY187" s="119" t="s">
        <v>147</v>
      </c>
      <c r="BK187" s="120">
        <f>SUM($BK$188:$BK$196)</f>
        <v>0</v>
      </c>
    </row>
    <row r="188" spans="2:65" s="9" customFormat="1" ht="15.75" customHeight="1">
      <c r="B188" s="22"/>
      <c r="C188" s="122" t="s">
        <v>468</v>
      </c>
      <c r="D188" s="122" t="s">
        <v>148</v>
      </c>
      <c r="E188" s="123" t="s">
        <v>709</v>
      </c>
      <c r="F188" s="158" t="s">
        <v>710</v>
      </c>
      <c r="G188" s="158"/>
      <c r="H188" s="158"/>
      <c r="I188" s="158"/>
      <c r="J188" s="124" t="s">
        <v>338</v>
      </c>
      <c r="K188" s="125">
        <v>3.56</v>
      </c>
      <c r="L188" s="159"/>
      <c r="M188" s="159"/>
      <c r="N188" s="159">
        <f>ROUND($L$188*$K$188,2)</f>
        <v>0</v>
      </c>
      <c r="O188" s="159"/>
      <c r="P188" s="159"/>
      <c r="Q188" s="159"/>
      <c r="R188" s="23"/>
      <c r="T188" s="126"/>
      <c r="U188" s="28" t="s">
        <v>38</v>
      </c>
      <c r="V188" s="127">
        <v>0</v>
      </c>
      <c r="W188" s="127">
        <f>$V$188*$K$188</f>
        <v>0</v>
      </c>
      <c r="X188" s="127">
        <v>0</v>
      </c>
      <c r="Y188" s="127">
        <f>$X$188*$K$188</f>
        <v>0</v>
      </c>
      <c r="Z188" s="127">
        <v>0</v>
      </c>
      <c r="AA188" s="128">
        <f>$Z$188*$K$188</f>
        <v>0</v>
      </c>
      <c r="AR188" s="9" t="s">
        <v>711</v>
      </c>
      <c r="AT188" s="9" t="s">
        <v>148</v>
      </c>
      <c r="AU188" s="9" t="s">
        <v>129</v>
      </c>
      <c r="AY188" s="9" t="s">
        <v>147</v>
      </c>
      <c r="BE188" s="101">
        <f>IF($U$188="základná",$N$188,0)</f>
        <v>0</v>
      </c>
      <c r="BF188" s="101">
        <f>IF($U$188="znížená",$N$188,0)</f>
        <v>0</v>
      </c>
      <c r="BG188" s="101">
        <f>IF($U$188="zákl. prenesená",$N$188,0)</f>
        <v>0</v>
      </c>
      <c r="BH188" s="101">
        <f>IF($U$188="zníž. prenesená",$N$188,0)</f>
        <v>0</v>
      </c>
      <c r="BI188" s="101">
        <f>IF($U$188="nulová",$N$188,0)</f>
        <v>0</v>
      </c>
      <c r="BJ188" s="9" t="s">
        <v>129</v>
      </c>
      <c r="BK188" s="101">
        <f>ROUND($L$188*$K$188,2)</f>
        <v>0</v>
      </c>
      <c r="BL188" s="9" t="s">
        <v>711</v>
      </c>
      <c r="BM188" s="9" t="s">
        <v>468</v>
      </c>
    </row>
    <row r="189" spans="2:65" s="9" customFormat="1" ht="15.75" customHeight="1">
      <c r="B189" s="22"/>
      <c r="C189" s="122" t="s">
        <v>471</v>
      </c>
      <c r="D189" s="122" t="s">
        <v>148</v>
      </c>
      <c r="E189" s="123" t="s">
        <v>712</v>
      </c>
      <c r="F189" s="158" t="s">
        <v>713</v>
      </c>
      <c r="G189" s="158"/>
      <c r="H189" s="158"/>
      <c r="I189" s="158"/>
      <c r="J189" s="124" t="s">
        <v>338</v>
      </c>
      <c r="K189" s="125">
        <v>7.12</v>
      </c>
      <c r="L189" s="159"/>
      <c r="M189" s="159"/>
      <c r="N189" s="159">
        <f>ROUND($L$189*$K$189,2)</f>
        <v>0</v>
      </c>
      <c r="O189" s="159"/>
      <c r="P189" s="159"/>
      <c r="Q189" s="159"/>
      <c r="R189" s="23"/>
      <c r="T189" s="126"/>
      <c r="U189" s="28" t="s">
        <v>38</v>
      </c>
      <c r="V189" s="127">
        <v>0</v>
      </c>
      <c r="W189" s="127">
        <f>$V$189*$K$189</f>
        <v>0</v>
      </c>
      <c r="X189" s="127">
        <v>0</v>
      </c>
      <c r="Y189" s="127">
        <f>$X$189*$K$189</f>
        <v>0</v>
      </c>
      <c r="Z189" s="127">
        <v>0</v>
      </c>
      <c r="AA189" s="128">
        <f>$Z$189*$K$189</f>
        <v>0</v>
      </c>
      <c r="AR189" s="9" t="s">
        <v>711</v>
      </c>
      <c r="AT189" s="9" t="s">
        <v>148</v>
      </c>
      <c r="AU189" s="9" t="s">
        <v>129</v>
      </c>
      <c r="AY189" s="9" t="s">
        <v>147</v>
      </c>
      <c r="BE189" s="101">
        <f>IF($U$189="základná",$N$189,0)</f>
        <v>0</v>
      </c>
      <c r="BF189" s="101">
        <f>IF($U$189="znížená",$N$189,0)</f>
        <v>0</v>
      </c>
      <c r="BG189" s="101">
        <f>IF($U$189="zákl. prenesená",$N$189,0)</f>
        <v>0</v>
      </c>
      <c r="BH189" s="101">
        <f>IF($U$189="zníž. prenesená",$N$189,0)</f>
        <v>0</v>
      </c>
      <c r="BI189" s="101">
        <f>IF($U$189="nulová",$N$189,0)</f>
        <v>0</v>
      </c>
      <c r="BJ189" s="9" t="s">
        <v>129</v>
      </c>
      <c r="BK189" s="101">
        <f>ROUND($L$189*$K$189,2)</f>
        <v>0</v>
      </c>
      <c r="BL189" s="9" t="s">
        <v>711</v>
      </c>
      <c r="BM189" s="9" t="s">
        <v>471</v>
      </c>
    </row>
    <row r="190" spans="2:65" s="9" customFormat="1" ht="15.75" customHeight="1">
      <c r="B190" s="22"/>
      <c r="C190" s="122" t="s">
        <v>474</v>
      </c>
      <c r="D190" s="122" t="s">
        <v>148</v>
      </c>
      <c r="E190" s="123" t="s">
        <v>714</v>
      </c>
      <c r="F190" s="158" t="s">
        <v>715</v>
      </c>
      <c r="G190" s="158"/>
      <c r="H190" s="158"/>
      <c r="I190" s="158"/>
      <c r="J190" s="124" t="s">
        <v>338</v>
      </c>
      <c r="K190" s="125">
        <v>1.78</v>
      </c>
      <c r="L190" s="159"/>
      <c r="M190" s="159"/>
      <c r="N190" s="159">
        <f>ROUND($L$190*$K$190,2)</f>
        <v>0</v>
      </c>
      <c r="O190" s="159"/>
      <c r="P190" s="159"/>
      <c r="Q190" s="159"/>
      <c r="R190" s="23"/>
      <c r="T190" s="126"/>
      <c r="U190" s="28" t="s">
        <v>38</v>
      </c>
      <c r="V190" s="127">
        <v>0</v>
      </c>
      <c r="W190" s="127">
        <f>$V$190*$K$190</f>
        <v>0</v>
      </c>
      <c r="X190" s="127">
        <v>0</v>
      </c>
      <c r="Y190" s="127">
        <f>$X$190*$K$190</f>
        <v>0</v>
      </c>
      <c r="Z190" s="127">
        <v>0</v>
      </c>
      <c r="AA190" s="128">
        <f>$Z$190*$K$190</f>
        <v>0</v>
      </c>
      <c r="AR190" s="9" t="s">
        <v>711</v>
      </c>
      <c r="AT190" s="9" t="s">
        <v>148</v>
      </c>
      <c r="AU190" s="9" t="s">
        <v>129</v>
      </c>
      <c r="AY190" s="9" t="s">
        <v>147</v>
      </c>
      <c r="BE190" s="101">
        <f>IF($U$190="základná",$N$190,0)</f>
        <v>0</v>
      </c>
      <c r="BF190" s="101">
        <f>IF($U$190="znížená",$N$190,0)</f>
        <v>0</v>
      </c>
      <c r="BG190" s="101">
        <f>IF($U$190="zákl. prenesená",$N$190,0)</f>
        <v>0</v>
      </c>
      <c r="BH190" s="101">
        <f>IF($U$190="zníž. prenesená",$N$190,0)</f>
        <v>0</v>
      </c>
      <c r="BI190" s="101">
        <f>IF($U$190="nulová",$N$190,0)</f>
        <v>0</v>
      </c>
      <c r="BJ190" s="9" t="s">
        <v>129</v>
      </c>
      <c r="BK190" s="101">
        <f>ROUND($L$190*$K$190,2)</f>
        <v>0</v>
      </c>
      <c r="BL190" s="9" t="s">
        <v>711</v>
      </c>
      <c r="BM190" s="9" t="s">
        <v>474</v>
      </c>
    </row>
    <row r="191" spans="2:65" s="9" customFormat="1" ht="15.75" customHeight="1">
      <c r="B191" s="22"/>
      <c r="C191" s="122" t="s">
        <v>477</v>
      </c>
      <c r="D191" s="122" t="s">
        <v>148</v>
      </c>
      <c r="E191" s="123" t="s">
        <v>716</v>
      </c>
      <c r="F191" s="158" t="s">
        <v>717</v>
      </c>
      <c r="G191" s="158"/>
      <c r="H191" s="158"/>
      <c r="I191" s="158"/>
      <c r="J191" s="124" t="s">
        <v>338</v>
      </c>
      <c r="K191" s="125">
        <v>1.78</v>
      </c>
      <c r="L191" s="159"/>
      <c r="M191" s="159"/>
      <c r="N191" s="159">
        <f>ROUND($L$191*$K$191,2)</f>
        <v>0</v>
      </c>
      <c r="O191" s="159"/>
      <c r="P191" s="159"/>
      <c r="Q191" s="159"/>
      <c r="R191" s="23"/>
      <c r="T191" s="126"/>
      <c r="U191" s="28" t="s">
        <v>38</v>
      </c>
      <c r="V191" s="127">
        <v>0</v>
      </c>
      <c r="W191" s="127">
        <f>$V$191*$K$191</f>
        <v>0</v>
      </c>
      <c r="X191" s="127">
        <v>0</v>
      </c>
      <c r="Y191" s="127">
        <f>$X$191*$K$191</f>
        <v>0</v>
      </c>
      <c r="Z191" s="127">
        <v>0</v>
      </c>
      <c r="AA191" s="128">
        <f>$Z$191*$K$191</f>
        <v>0</v>
      </c>
      <c r="AR191" s="9" t="s">
        <v>711</v>
      </c>
      <c r="AT191" s="9" t="s">
        <v>148</v>
      </c>
      <c r="AU191" s="9" t="s">
        <v>129</v>
      </c>
      <c r="AY191" s="9" t="s">
        <v>147</v>
      </c>
      <c r="BE191" s="101">
        <f>IF($U$191="základná",$N$191,0)</f>
        <v>0</v>
      </c>
      <c r="BF191" s="101">
        <f>IF($U$191="znížená",$N$191,0)</f>
        <v>0</v>
      </c>
      <c r="BG191" s="101">
        <f>IF($U$191="zákl. prenesená",$N$191,0)</f>
        <v>0</v>
      </c>
      <c r="BH191" s="101">
        <f>IF($U$191="zníž. prenesená",$N$191,0)</f>
        <v>0</v>
      </c>
      <c r="BI191" s="101">
        <f>IF($U$191="nulová",$N$191,0)</f>
        <v>0</v>
      </c>
      <c r="BJ191" s="9" t="s">
        <v>129</v>
      </c>
      <c r="BK191" s="101">
        <f>ROUND($L$191*$K$191,2)</f>
        <v>0</v>
      </c>
      <c r="BL191" s="9" t="s">
        <v>711</v>
      </c>
      <c r="BM191" s="9" t="s">
        <v>477</v>
      </c>
    </row>
    <row r="192" spans="2:65" s="9" customFormat="1" ht="15.75" customHeight="1">
      <c r="B192" s="22"/>
      <c r="C192" s="122" t="s">
        <v>478</v>
      </c>
      <c r="D192" s="122" t="s">
        <v>148</v>
      </c>
      <c r="E192" s="123" t="s">
        <v>718</v>
      </c>
      <c r="F192" s="158" t="s">
        <v>719</v>
      </c>
      <c r="G192" s="158"/>
      <c r="H192" s="158"/>
      <c r="I192" s="158"/>
      <c r="J192" s="124" t="s">
        <v>338</v>
      </c>
      <c r="K192" s="125">
        <v>1.78</v>
      </c>
      <c r="L192" s="159"/>
      <c r="M192" s="159"/>
      <c r="N192" s="159">
        <f>ROUND($L$192*$K$192,2)</f>
        <v>0</v>
      </c>
      <c r="O192" s="159"/>
      <c r="P192" s="159"/>
      <c r="Q192" s="159"/>
      <c r="R192" s="23"/>
      <c r="T192" s="126"/>
      <c r="U192" s="28" t="s">
        <v>38</v>
      </c>
      <c r="V192" s="127">
        <v>0</v>
      </c>
      <c r="W192" s="127">
        <f>$V$192*$K$192</f>
        <v>0</v>
      </c>
      <c r="X192" s="127">
        <v>0</v>
      </c>
      <c r="Y192" s="127">
        <f>$X$192*$K$192</f>
        <v>0</v>
      </c>
      <c r="Z192" s="127">
        <v>0</v>
      </c>
      <c r="AA192" s="128">
        <f>$Z$192*$K$192</f>
        <v>0</v>
      </c>
      <c r="AR192" s="9" t="s">
        <v>711</v>
      </c>
      <c r="AT192" s="9" t="s">
        <v>148</v>
      </c>
      <c r="AU192" s="9" t="s">
        <v>129</v>
      </c>
      <c r="AY192" s="9" t="s">
        <v>147</v>
      </c>
      <c r="BE192" s="101">
        <f>IF($U$192="základná",$N$192,0)</f>
        <v>0</v>
      </c>
      <c r="BF192" s="101">
        <f>IF($U$192="znížená",$N$192,0)</f>
        <v>0</v>
      </c>
      <c r="BG192" s="101">
        <f>IF($U$192="zákl. prenesená",$N$192,0)</f>
        <v>0</v>
      </c>
      <c r="BH192" s="101">
        <f>IF($U$192="zníž. prenesená",$N$192,0)</f>
        <v>0</v>
      </c>
      <c r="BI192" s="101">
        <f>IF($U$192="nulová",$N$192,0)</f>
        <v>0</v>
      </c>
      <c r="BJ192" s="9" t="s">
        <v>129</v>
      </c>
      <c r="BK192" s="101">
        <f>ROUND($L$192*$K$192,2)</f>
        <v>0</v>
      </c>
      <c r="BL192" s="9" t="s">
        <v>711</v>
      </c>
      <c r="BM192" s="9" t="s">
        <v>478</v>
      </c>
    </row>
    <row r="193" spans="2:65" s="9" customFormat="1" ht="15.75" customHeight="1">
      <c r="B193" s="22"/>
      <c r="C193" s="122" t="s">
        <v>481</v>
      </c>
      <c r="D193" s="122" t="s">
        <v>148</v>
      </c>
      <c r="E193" s="123" t="s">
        <v>720</v>
      </c>
      <c r="F193" s="158" t="s">
        <v>721</v>
      </c>
      <c r="G193" s="158"/>
      <c r="H193" s="158"/>
      <c r="I193" s="158"/>
      <c r="J193" s="124" t="s">
        <v>338</v>
      </c>
      <c r="K193" s="125">
        <v>1.78</v>
      </c>
      <c r="L193" s="159"/>
      <c r="M193" s="159"/>
      <c r="N193" s="159">
        <f>ROUND($L$193*$K$193,2)</f>
        <v>0</v>
      </c>
      <c r="O193" s="159"/>
      <c r="P193" s="159"/>
      <c r="Q193" s="159"/>
      <c r="R193" s="23"/>
      <c r="T193" s="126"/>
      <c r="U193" s="28" t="s">
        <v>38</v>
      </c>
      <c r="V193" s="127">
        <v>0</v>
      </c>
      <c r="W193" s="127">
        <f>$V$193*$K$193</f>
        <v>0</v>
      </c>
      <c r="X193" s="127">
        <v>0</v>
      </c>
      <c r="Y193" s="127">
        <f>$X$193*$K$193</f>
        <v>0</v>
      </c>
      <c r="Z193" s="127">
        <v>0</v>
      </c>
      <c r="AA193" s="128">
        <f>$Z$193*$K$193</f>
        <v>0</v>
      </c>
      <c r="AR193" s="9" t="s">
        <v>711</v>
      </c>
      <c r="AT193" s="9" t="s">
        <v>148</v>
      </c>
      <c r="AU193" s="9" t="s">
        <v>129</v>
      </c>
      <c r="AY193" s="9" t="s">
        <v>147</v>
      </c>
      <c r="BE193" s="101">
        <f>IF($U$193="základná",$N$193,0)</f>
        <v>0</v>
      </c>
      <c r="BF193" s="101">
        <f>IF($U$193="znížená",$N$193,0)</f>
        <v>0</v>
      </c>
      <c r="BG193" s="101">
        <f>IF($U$193="zákl. prenesená",$N$193,0)</f>
        <v>0</v>
      </c>
      <c r="BH193" s="101">
        <f>IF($U$193="zníž. prenesená",$N$193,0)</f>
        <v>0</v>
      </c>
      <c r="BI193" s="101">
        <f>IF($U$193="nulová",$N$193,0)</f>
        <v>0</v>
      </c>
      <c r="BJ193" s="9" t="s">
        <v>129</v>
      </c>
      <c r="BK193" s="101">
        <f>ROUND($L$193*$K$193,2)</f>
        <v>0</v>
      </c>
      <c r="BL193" s="9" t="s">
        <v>711</v>
      </c>
      <c r="BM193" s="9" t="s">
        <v>481</v>
      </c>
    </row>
    <row r="194" spans="2:65" s="9" customFormat="1" ht="15.75" customHeight="1">
      <c r="B194" s="22"/>
      <c r="C194" s="122" t="s">
        <v>484</v>
      </c>
      <c r="D194" s="122" t="s">
        <v>148</v>
      </c>
      <c r="E194" s="123" t="s">
        <v>722</v>
      </c>
      <c r="F194" s="158" t="s">
        <v>723</v>
      </c>
      <c r="G194" s="158"/>
      <c r="H194" s="158"/>
      <c r="I194" s="158"/>
      <c r="J194" s="124" t="s">
        <v>338</v>
      </c>
      <c r="K194" s="125">
        <v>64.08</v>
      </c>
      <c r="L194" s="159"/>
      <c r="M194" s="159"/>
      <c r="N194" s="159">
        <f>ROUND($L$194*$K$194,2)</f>
        <v>0</v>
      </c>
      <c r="O194" s="159"/>
      <c r="P194" s="159"/>
      <c r="Q194" s="159"/>
      <c r="R194" s="23"/>
      <c r="T194" s="126"/>
      <c r="U194" s="28" t="s">
        <v>38</v>
      </c>
      <c r="V194" s="127">
        <v>0</v>
      </c>
      <c r="W194" s="127">
        <f>$V$194*$K$194</f>
        <v>0</v>
      </c>
      <c r="X194" s="127">
        <v>0</v>
      </c>
      <c r="Y194" s="127">
        <f>$X$194*$K$194</f>
        <v>0</v>
      </c>
      <c r="Z194" s="127">
        <v>0</v>
      </c>
      <c r="AA194" s="128">
        <f>$Z$194*$K$194</f>
        <v>0</v>
      </c>
      <c r="AR194" s="9" t="s">
        <v>711</v>
      </c>
      <c r="AT194" s="9" t="s">
        <v>148</v>
      </c>
      <c r="AU194" s="9" t="s">
        <v>129</v>
      </c>
      <c r="AY194" s="9" t="s">
        <v>147</v>
      </c>
      <c r="BE194" s="101">
        <f>IF($U$194="základná",$N$194,0)</f>
        <v>0</v>
      </c>
      <c r="BF194" s="101">
        <f>IF($U$194="znížená",$N$194,0)</f>
        <v>0</v>
      </c>
      <c r="BG194" s="101">
        <f>IF($U$194="zákl. prenesená",$N$194,0)</f>
        <v>0</v>
      </c>
      <c r="BH194" s="101">
        <f>IF($U$194="zníž. prenesená",$N$194,0)</f>
        <v>0</v>
      </c>
      <c r="BI194" s="101">
        <f>IF($U$194="nulová",$N$194,0)</f>
        <v>0</v>
      </c>
      <c r="BJ194" s="9" t="s">
        <v>129</v>
      </c>
      <c r="BK194" s="101">
        <f>ROUND($L$194*$K$194,2)</f>
        <v>0</v>
      </c>
      <c r="BL194" s="9" t="s">
        <v>711</v>
      </c>
      <c r="BM194" s="9" t="s">
        <v>484</v>
      </c>
    </row>
    <row r="195" spans="2:65" s="9" customFormat="1" ht="15.75" customHeight="1">
      <c r="B195" s="22"/>
      <c r="C195" s="122" t="s">
        <v>487</v>
      </c>
      <c r="D195" s="122" t="s">
        <v>148</v>
      </c>
      <c r="E195" s="123" t="s">
        <v>724</v>
      </c>
      <c r="F195" s="158" t="s">
        <v>725</v>
      </c>
      <c r="G195" s="158"/>
      <c r="H195" s="158"/>
      <c r="I195" s="158"/>
      <c r="J195" s="124" t="s">
        <v>338</v>
      </c>
      <c r="K195" s="125">
        <v>0.89</v>
      </c>
      <c r="L195" s="159"/>
      <c r="M195" s="159"/>
      <c r="N195" s="159">
        <f>ROUND($L$195*$K$195,2)</f>
        <v>0</v>
      </c>
      <c r="O195" s="159"/>
      <c r="P195" s="159"/>
      <c r="Q195" s="159"/>
      <c r="R195" s="23"/>
      <c r="T195" s="126"/>
      <c r="U195" s="28" t="s">
        <v>38</v>
      </c>
      <c r="V195" s="127">
        <v>0</v>
      </c>
      <c r="W195" s="127">
        <f>$V$195*$K$195</f>
        <v>0</v>
      </c>
      <c r="X195" s="127">
        <v>0</v>
      </c>
      <c r="Y195" s="127">
        <f>$X$195*$K$195</f>
        <v>0</v>
      </c>
      <c r="Z195" s="127">
        <v>0</v>
      </c>
      <c r="AA195" s="128">
        <f>$Z$195*$K$195</f>
        <v>0</v>
      </c>
      <c r="AR195" s="9" t="s">
        <v>711</v>
      </c>
      <c r="AT195" s="9" t="s">
        <v>148</v>
      </c>
      <c r="AU195" s="9" t="s">
        <v>129</v>
      </c>
      <c r="AY195" s="9" t="s">
        <v>147</v>
      </c>
      <c r="BE195" s="101">
        <f>IF($U$195="základná",$N$195,0)</f>
        <v>0</v>
      </c>
      <c r="BF195" s="101">
        <f>IF($U$195="znížená",$N$195,0)</f>
        <v>0</v>
      </c>
      <c r="BG195" s="101">
        <f>IF($U$195="zákl. prenesená",$N$195,0)</f>
        <v>0</v>
      </c>
      <c r="BH195" s="101">
        <f>IF($U$195="zníž. prenesená",$N$195,0)</f>
        <v>0</v>
      </c>
      <c r="BI195" s="101">
        <f>IF($U$195="nulová",$N$195,0)</f>
        <v>0</v>
      </c>
      <c r="BJ195" s="9" t="s">
        <v>129</v>
      </c>
      <c r="BK195" s="101">
        <f>ROUND($L$195*$K$195,2)</f>
        <v>0</v>
      </c>
      <c r="BL195" s="9" t="s">
        <v>711</v>
      </c>
      <c r="BM195" s="9" t="s">
        <v>487</v>
      </c>
    </row>
    <row r="196" spans="2:65" s="9" customFormat="1" ht="15.75" customHeight="1">
      <c r="B196" s="22"/>
      <c r="C196" s="122" t="s">
        <v>490</v>
      </c>
      <c r="D196" s="122" t="s">
        <v>148</v>
      </c>
      <c r="E196" s="123" t="s">
        <v>726</v>
      </c>
      <c r="F196" s="158" t="s">
        <v>727</v>
      </c>
      <c r="G196" s="158"/>
      <c r="H196" s="158"/>
      <c r="I196" s="158"/>
      <c r="J196" s="124" t="s">
        <v>338</v>
      </c>
      <c r="K196" s="125">
        <v>1.78</v>
      </c>
      <c r="L196" s="159"/>
      <c r="M196" s="159"/>
      <c r="N196" s="159">
        <f>ROUND($L$196*$K$196,2)</f>
        <v>0</v>
      </c>
      <c r="O196" s="159"/>
      <c r="P196" s="159"/>
      <c r="Q196" s="159"/>
      <c r="R196" s="23"/>
      <c r="T196" s="126"/>
      <c r="U196" s="133" t="s">
        <v>38</v>
      </c>
      <c r="V196" s="134">
        <v>0</v>
      </c>
      <c r="W196" s="134">
        <f>$V$196*$K$196</f>
        <v>0</v>
      </c>
      <c r="X196" s="134">
        <v>0</v>
      </c>
      <c r="Y196" s="134">
        <f>$X$196*$K$196</f>
        <v>0</v>
      </c>
      <c r="Z196" s="134">
        <v>0</v>
      </c>
      <c r="AA196" s="135">
        <f>$Z$196*$K$196</f>
        <v>0</v>
      </c>
      <c r="AR196" s="9" t="s">
        <v>711</v>
      </c>
      <c r="AT196" s="9" t="s">
        <v>148</v>
      </c>
      <c r="AU196" s="9" t="s">
        <v>129</v>
      </c>
      <c r="AY196" s="9" t="s">
        <v>147</v>
      </c>
      <c r="BE196" s="101">
        <f>IF($U$196="základná",$N$196,0)</f>
        <v>0</v>
      </c>
      <c r="BF196" s="101">
        <f>IF($U$196="znížená",$N$196,0)</f>
        <v>0</v>
      </c>
      <c r="BG196" s="101">
        <f>IF($U$196="zákl. prenesená",$N$196,0)</f>
        <v>0</v>
      </c>
      <c r="BH196" s="101">
        <f>IF($U$196="zníž. prenesená",$N$196,0)</f>
        <v>0</v>
      </c>
      <c r="BI196" s="101">
        <f>IF($U$196="nulová",$N$196,0)</f>
        <v>0</v>
      </c>
      <c r="BJ196" s="9" t="s">
        <v>129</v>
      </c>
      <c r="BK196" s="101">
        <f>ROUND($L$196*$K$196,2)</f>
        <v>0</v>
      </c>
      <c r="BL196" s="9" t="s">
        <v>711</v>
      </c>
      <c r="BM196" s="9" t="s">
        <v>490</v>
      </c>
    </row>
    <row r="197" spans="2:18" s="9" customFormat="1" ht="7.5" customHeight="1"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5"/>
    </row>
  </sheetData>
  <sheetProtection selectLockedCells="1" selectUnlockedCells="1"/>
  <mergeCells count="292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117:Q117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N186:Q186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</mergeCells>
  <hyperlinks>
    <hyperlink ref="F1" location="C2" display="1) Krycí list rozpočtu"/>
    <hyperlink ref="H1" location="C86" display="2) Rekapitulácia rozpočtu"/>
    <hyperlink ref="L1" location="C115" display="3) Rozpočet"/>
    <hyperlink ref="S1" location="'Rekapitulácia stavby'!C2" display="Rekapitulácia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7"/>
  <sheetViews>
    <sheetView showGridLines="0" zoomScalePageLayoutView="0" workbookViewId="0" topLeftCell="A1">
      <pane ySplit="1" topLeftCell="A103" activePane="bottomLeft" state="frozen"/>
      <selection pane="topLeft" activeCell="A1" sqref="A1"/>
      <selection pane="bottomLeft" activeCell="AC108" sqref="AC108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1"/>
      <c r="B1" s="4"/>
      <c r="C1" s="4"/>
      <c r="D1" s="5" t="s">
        <v>1</v>
      </c>
      <c r="E1" s="4"/>
      <c r="F1" s="6" t="s">
        <v>104</v>
      </c>
      <c r="G1" s="6"/>
      <c r="H1" s="175" t="s">
        <v>105</v>
      </c>
      <c r="I1" s="175"/>
      <c r="J1" s="175"/>
      <c r="K1" s="175"/>
      <c r="L1" s="6" t="s">
        <v>106</v>
      </c>
      <c r="M1" s="4"/>
      <c r="N1" s="4"/>
      <c r="O1" s="5" t="s">
        <v>107</v>
      </c>
      <c r="P1" s="4"/>
      <c r="Q1" s="4"/>
      <c r="R1" s="4"/>
      <c r="S1" s="6" t="s">
        <v>108</v>
      </c>
      <c r="T1" s="6"/>
      <c r="U1" s="81"/>
      <c r="V1" s="81"/>
    </row>
    <row r="2" spans="3:46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5" t="s">
        <v>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" t="s">
        <v>90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71</v>
      </c>
    </row>
    <row r="4" spans="2:46" s="1" customFormat="1" ht="37.5" customHeight="1">
      <c r="B4" s="13"/>
      <c r="C4" s="146" t="s">
        <v>973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T4" s="15" t="s">
        <v>11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170" t="str">
        <f>'Rekapitulácia stavby'!$K$6</f>
        <v>Obnova kultúrneho domu Prašník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14"/>
    </row>
    <row r="7" spans="2:18" s="9" customFormat="1" ht="33.75" customHeight="1">
      <c r="B7" s="22"/>
      <c r="D7" s="17" t="s">
        <v>109</v>
      </c>
      <c r="F7" s="156" t="s">
        <v>971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19</v>
      </c>
      <c r="F9" s="19" t="s">
        <v>20</v>
      </c>
      <c r="M9" s="18" t="s">
        <v>21</v>
      </c>
      <c r="O9" s="165">
        <f>'Rekapitulácia stavby'!$AN$8</f>
        <v>42228</v>
      </c>
      <c r="P9" s="165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22</v>
      </c>
      <c r="M11" s="18" t="s">
        <v>23</v>
      </c>
      <c r="O11" s="148"/>
      <c r="P11" s="148"/>
      <c r="R11" s="23"/>
    </row>
    <row r="12" spans="2:18" s="9" customFormat="1" ht="18.75" customHeight="1">
      <c r="B12" s="22"/>
      <c r="E12" s="19" t="s">
        <v>20</v>
      </c>
      <c r="M12" s="18" t="s">
        <v>24</v>
      </c>
      <c r="O12" s="148"/>
      <c r="P12" s="148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25</v>
      </c>
      <c r="M14" s="18" t="s">
        <v>23</v>
      </c>
      <c r="O14" s="148">
        <f>IF('Rekapitulácia stavby'!$AN$13="","",'Rekapitulácia stavby'!$AN$13)</f>
      </c>
      <c r="P14" s="148"/>
      <c r="R14" s="23"/>
    </row>
    <row r="15" spans="2:18" s="9" customFormat="1" ht="18.75" customHeight="1">
      <c r="B15" s="22"/>
      <c r="E15" s="19" t="str">
        <f>IF('Rekapitulácia stavby'!$E$14="","",'Rekapitulácia stavby'!$E$14)</f>
        <v> </v>
      </c>
      <c r="M15" s="18" t="s">
        <v>24</v>
      </c>
      <c r="O15" s="148">
        <f>IF('Rekapitulácia stavby'!$AN$14="","",'Rekapitulácia stavby'!$AN$14)</f>
      </c>
      <c r="P15" s="148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27</v>
      </c>
      <c r="M17" s="18" t="s">
        <v>23</v>
      </c>
      <c r="O17" s="148"/>
      <c r="P17" s="148"/>
      <c r="R17" s="23"/>
    </row>
    <row r="18" spans="2:18" s="9" customFormat="1" ht="18.75" customHeight="1">
      <c r="B18" s="22"/>
      <c r="E18" s="19" t="s">
        <v>28</v>
      </c>
      <c r="M18" s="18" t="s">
        <v>24</v>
      </c>
      <c r="O18" s="148"/>
      <c r="P18" s="148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30</v>
      </c>
      <c r="M20" s="18" t="s">
        <v>23</v>
      </c>
      <c r="O20" s="148">
        <f>IF('Rekapitulácia stavby'!$AN$19="","",'Rekapitulácia stavby'!$AN$19)</f>
      </c>
      <c r="P20" s="148"/>
      <c r="R20" s="23"/>
    </row>
    <row r="21" spans="2:18" s="9" customFormat="1" ht="18.75" customHeight="1">
      <c r="B21" s="22"/>
      <c r="E21" s="19" t="str">
        <f>IF('Rekapitulácia stavby'!$E$20="","",'Rekapitulácia stavby'!$E$20)</f>
        <v> </v>
      </c>
      <c r="M21" s="18" t="s">
        <v>24</v>
      </c>
      <c r="O21" s="148">
        <f>IF('Rekapitulácia stavby'!$AN$20="","",'Rekapitulácia stavby'!$AN$20)</f>
      </c>
      <c r="P21" s="148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31</v>
      </c>
      <c r="R23" s="23"/>
    </row>
    <row r="24" spans="2:18" s="82" customFormat="1" ht="57" customHeight="1">
      <c r="B24" s="83"/>
      <c r="E24" s="157" t="s">
        <v>728</v>
      </c>
      <c r="F24" s="157"/>
      <c r="G24" s="157"/>
      <c r="H24" s="157"/>
      <c r="I24" s="157"/>
      <c r="J24" s="157"/>
      <c r="K24" s="157"/>
      <c r="L24" s="157"/>
      <c r="R24" s="84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5" t="s">
        <v>111</v>
      </c>
      <c r="M27" s="152">
        <f>$N$88</f>
        <v>0</v>
      </c>
      <c r="N27" s="152"/>
      <c r="O27" s="152"/>
      <c r="P27" s="152"/>
      <c r="R27" s="23"/>
    </row>
    <row r="28" spans="2:18" s="9" customFormat="1" ht="15" customHeight="1">
      <c r="B28" s="22"/>
      <c r="D28" s="21" t="s">
        <v>112</v>
      </c>
      <c r="M28" s="152">
        <f>$N$94</f>
        <v>0</v>
      </c>
      <c r="N28" s="152"/>
      <c r="O28" s="152"/>
      <c r="P28" s="15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6" t="s">
        <v>34</v>
      </c>
      <c r="M30" s="174">
        <f>ROUND($M$27+$M$28,2)</f>
        <v>0</v>
      </c>
      <c r="N30" s="174"/>
      <c r="O30" s="174"/>
      <c r="P30" s="174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35</v>
      </c>
      <c r="E32" s="27" t="s">
        <v>36</v>
      </c>
      <c r="F32" s="87">
        <v>0.2</v>
      </c>
      <c r="G32" s="88" t="s">
        <v>37</v>
      </c>
      <c r="H32" s="173">
        <f>ROUND((SUM($BE$94:$BE$98)+SUM($BE$116:$BE$196)),2)</f>
        <v>0</v>
      </c>
      <c r="I32" s="173"/>
      <c r="J32" s="173"/>
      <c r="M32" s="173">
        <f>ROUND(ROUND((SUM($BE$94:$BE$98)+SUM($BE$116:$BE$196)),2)*$F$32,2)</f>
        <v>0</v>
      </c>
      <c r="N32" s="173"/>
      <c r="O32" s="173"/>
      <c r="P32" s="173"/>
      <c r="R32" s="23"/>
    </row>
    <row r="33" spans="2:18" s="9" customFormat="1" ht="15" customHeight="1">
      <c r="B33" s="22"/>
      <c r="E33" s="27" t="s">
        <v>38</v>
      </c>
      <c r="F33" s="87">
        <v>0.2</v>
      </c>
      <c r="G33" s="88" t="s">
        <v>37</v>
      </c>
      <c r="H33" s="173">
        <f>ROUND((SUM($BF$94:$BF$98)+SUM($BF$116:$BF$196)),2)</f>
        <v>0</v>
      </c>
      <c r="I33" s="173"/>
      <c r="J33" s="173"/>
      <c r="M33" s="173">
        <f>ROUND(ROUND((SUM($BF$94:$BF$98)+SUM($BF$116:$BF$196)),2)*$F$33,2)</f>
        <v>0</v>
      </c>
      <c r="N33" s="173"/>
      <c r="O33" s="173"/>
      <c r="P33" s="173"/>
      <c r="R33" s="23"/>
    </row>
    <row r="34" spans="2:18" s="9" customFormat="1" ht="15" customHeight="1" hidden="1">
      <c r="B34" s="22"/>
      <c r="E34" s="27" t="s">
        <v>39</v>
      </c>
      <c r="F34" s="87">
        <v>0.2</v>
      </c>
      <c r="G34" s="88" t="s">
        <v>37</v>
      </c>
      <c r="H34" s="173">
        <f>ROUND((SUM($BG$94:$BG$98)+SUM($BG$116:$BG$196)),2)</f>
        <v>0</v>
      </c>
      <c r="I34" s="173"/>
      <c r="J34" s="173"/>
      <c r="M34" s="173">
        <v>0</v>
      </c>
      <c r="N34" s="173"/>
      <c r="O34" s="173"/>
      <c r="P34" s="173"/>
      <c r="R34" s="23"/>
    </row>
    <row r="35" spans="2:18" s="9" customFormat="1" ht="15" customHeight="1" hidden="1">
      <c r="B35" s="22"/>
      <c r="E35" s="27" t="s">
        <v>40</v>
      </c>
      <c r="F35" s="87">
        <v>0.2</v>
      </c>
      <c r="G35" s="88" t="s">
        <v>37</v>
      </c>
      <c r="H35" s="173">
        <f>ROUND((SUM($BH$94:$BH$98)+SUM($BH$116:$BH$196)),2)</f>
        <v>0</v>
      </c>
      <c r="I35" s="173"/>
      <c r="J35" s="173"/>
      <c r="M35" s="173">
        <v>0</v>
      </c>
      <c r="N35" s="173"/>
      <c r="O35" s="173"/>
      <c r="P35" s="173"/>
      <c r="R35" s="23"/>
    </row>
    <row r="36" spans="2:18" s="9" customFormat="1" ht="15" customHeight="1" hidden="1">
      <c r="B36" s="22"/>
      <c r="E36" s="27" t="s">
        <v>41</v>
      </c>
      <c r="F36" s="87">
        <v>0</v>
      </c>
      <c r="G36" s="88" t="s">
        <v>37</v>
      </c>
      <c r="H36" s="173">
        <f>ROUND((SUM($BI$94:$BI$98)+SUM($BI$116:$BI$196)),2)</f>
        <v>0</v>
      </c>
      <c r="I36" s="173"/>
      <c r="J36" s="173"/>
      <c r="M36" s="173">
        <v>0</v>
      </c>
      <c r="N36" s="173"/>
      <c r="O36" s="173"/>
      <c r="P36" s="173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42</v>
      </c>
      <c r="E38" s="32"/>
      <c r="F38" s="32"/>
      <c r="G38" s="89" t="s">
        <v>43</v>
      </c>
      <c r="H38" s="33" t="s">
        <v>44</v>
      </c>
      <c r="I38" s="32"/>
      <c r="J38" s="32"/>
      <c r="K38" s="32"/>
      <c r="L38" s="145">
        <f>SUM($M$30:$M$36)</f>
        <v>0</v>
      </c>
      <c r="M38" s="145"/>
      <c r="N38" s="145"/>
      <c r="O38" s="145"/>
      <c r="P38" s="1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45</v>
      </c>
      <c r="E50" s="35"/>
      <c r="F50" s="35"/>
      <c r="G50" s="35"/>
      <c r="H50" s="36"/>
      <c r="J50" s="34" t="s">
        <v>46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47</v>
      </c>
      <c r="E59" s="40"/>
      <c r="F59" s="40"/>
      <c r="G59" s="41" t="s">
        <v>48</v>
      </c>
      <c r="H59" s="42"/>
      <c r="J59" s="39" t="s">
        <v>47</v>
      </c>
      <c r="K59" s="40"/>
      <c r="L59" s="40"/>
      <c r="M59" s="40"/>
      <c r="N59" s="41" t="s">
        <v>48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49</v>
      </c>
      <c r="E61" s="35"/>
      <c r="F61" s="35"/>
      <c r="G61" s="35"/>
      <c r="H61" s="36"/>
      <c r="J61" s="34" t="s">
        <v>50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47</v>
      </c>
      <c r="E70" s="40"/>
      <c r="F70" s="40"/>
      <c r="G70" s="41" t="s">
        <v>48</v>
      </c>
      <c r="H70" s="42"/>
      <c r="J70" s="39" t="s">
        <v>47</v>
      </c>
      <c r="K70" s="40"/>
      <c r="L70" s="40"/>
      <c r="M70" s="40"/>
      <c r="N70" s="41" t="s">
        <v>48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46" t="s">
        <v>974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170" t="str">
        <f>$F$6</f>
        <v>Obnova kultúrneho domu Prašník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3"/>
    </row>
    <row r="79" spans="2:18" s="9" customFormat="1" ht="37.5" customHeight="1">
      <c r="B79" s="22"/>
      <c r="C79" s="51" t="s">
        <v>109</v>
      </c>
      <c r="F79" s="147" t="str">
        <f>$F$7</f>
        <v>4_2 - Elektroinštalácia - Obecný úrad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19</v>
      </c>
      <c r="F81" s="19" t="str">
        <f>$F$9</f>
        <v>Obec Prašník</v>
      </c>
      <c r="K81" s="18" t="s">
        <v>21</v>
      </c>
      <c r="M81" s="165">
        <f>IF($O$9="","",$O$9)</f>
        <v>42228</v>
      </c>
      <c r="N81" s="165"/>
      <c r="O81" s="165"/>
      <c r="P81" s="165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22</v>
      </c>
      <c r="F83" s="19" t="str">
        <f>$E$12</f>
        <v>Obec Prašník</v>
      </c>
      <c r="K83" s="18" t="s">
        <v>27</v>
      </c>
      <c r="M83" s="148" t="str">
        <f>$E$18</f>
        <v>Ing. Michal Štoder</v>
      </c>
      <c r="N83" s="148"/>
      <c r="O83" s="148"/>
      <c r="P83" s="148"/>
      <c r="Q83" s="148"/>
      <c r="R83" s="23"/>
    </row>
    <row r="84" spans="2:18" s="9" customFormat="1" ht="15" customHeight="1">
      <c r="B84" s="22"/>
      <c r="C84" s="18" t="s">
        <v>25</v>
      </c>
      <c r="F84" s="19" t="str">
        <f>IF($E$15="","",$E$15)</f>
        <v> </v>
      </c>
      <c r="K84" s="18" t="s">
        <v>30</v>
      </c>
      <c r="M84" s="148" t="str">
        <f>$E$21</f>
        <v> </v>
      </c>
      <c r="N84" s="148"/>
      <c r="O84" s="148"/>
      <c r="P84" s="148"/>
      <c r="Q84" s="148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72" t="s">
        <v>113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72" t="s">
        <v>114</v>
      </c>
      <c r="O86" s="172"/>
      <c r="P86" s="172"/>
      <c r="Q86" s="17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115</v>
      </c>
      <c r="N88" s="137">
        <f>$N$116</f>
        <v>0</v>
      </c>
      <c r="O88" s="137"/>
      <c r="P88" s="137"/>
      <c r="Q88" s="137"/>
      <c r="R88" s="23"/>
      <c r="AU88" s="9" t="s">
        <v>116</v>
      </c>
    </row>
    <row r="89" spans="2:18" s="90" customFormat="1" ht="25.5" customHeight="1">
      <c r="B89" s="91"/>
      <c r="D89" s="92" t="s">
        <v>325</v>
      </c>
      <c r="N89" s="171">
        <f>$N$117</f>
        <v>0</v>
      </c>
      <c r="O89" s="171"/>
      <c r="P89" s="171"/>
      <c r="Q89" s="171"/>
      <c r="R89" s="93"/>
    </row>
    <row r="90" spans="2:18" s="85" customFormat="1" ht="21" customHeight="1">
      <c r="B90" s="94"/>
      <c r="D90" s="95" t="s">
        <v>326</v>
      </c>
      <c r="N90" s="169">
        <f>$N$118</f>
        <v>0</v>
      </c>
      <c r="O90" s="169"/>
      <c r="P90" s="169"/>
      <c r="Q90" s="169"/>
      <c r="R90" s="96"/>
    </row>
    <row r="91" spans="2:18" s="90" customFormat="1" ht="25.5" customHeight="1">
      <c r="B91" s="91"/>
      <c r="D91" s="92" t="s">
        <v>327</v>
      </c>
      <c r="N91" s="171">
        <f>$N$186</f>
        <v>0</v>
      </c>
      <c r="O91" s="171"/>
      <c r="P91" s="171"/>
      <c r="Q91" s="171"/>
      <c r="R91" s="93"/>
    </row>
    <row r="92" spans="2:18" s="85" customFormat="1" ht="21" customHeight="1">
      <c r="B92" s="94"/>
      <c r="D92" s="95" t="s">
        <v>573</v>
      </c>
      <c r="N92" s="169">
        <f>$N$187</f>
        <v>0</v>
      </c>
      <c r="O92" s="169"/>
      <c r="P92" s="169"/>
      <c r="Q92" s="169"/>
      <c r="R92" s="96"/>
    </row>
    <row r="93" spans="2:18" s="9" customFormat="1" ht="22.5" customHeight="1">
      <c r="B93" s="22"/>
      <c r="R93" s="23"/>
    </row>
    <row r="94" spans="2:21" s="9" customFormat="1" ht="30" customHeight="1">
      <c r="B94" s="22"/>
      <c r="C94" s="62" t="s">
        <v>126</v>
      </c>
      <c r="N94" s="137">
        <f>ROUND($N$95+$N$96+$N$97,2)</f>
        <v>0</v>
      </c>
      <c r="O94" s="137"/>
      <c r="P94" s="137"/>
      <c r="Q94" s="137"/>
      <c r="R94" s="23"/>
      <c r="T94" s="97"/>
      <c r="U94" s="98" t="s">
        <v>35</v>
      </c>
    </row>
    <row r="95" spans="2:62" s="9" customFormat="1" ht="18.75" customHeight="1">
      <c r="B95" s="22"/>
      <c r="D95" s="168" t="s">
        <v>127</v>
      </c>
      <c r="E95" s="168"/>
      <c r="F95" s="168"/>
      <c r="G95" s="168"/>
      <c r="H95" s="168"/>
      <c r="N95" s="169">
        <v>0</v>
      </c>
      <c r="O95" s="169"/>
      <c r="P95" s="169"/>
      <c r="Q95" s="169"/>
      <c r="R95" s="23"/>
      <c r="T95" s="99"/>
      <c r="U95" s="100" t="s">
        <v>38</v>
      </c>
      <c r="AY95" s="9" t="s">
        <v>128</v>
      </c>
      <c r="BE95" s="101">
        <f>IF($U$95="základná",$N$95,0)</f>
        <v>0</v>
      </c>
      <c r="BF95" s="101">
        <f>IF($U$95="znížená",$N$95,0)</f>
        <v>0</v>
      </c>
      <c r="BG95" s="101">
        <f>IF($U$95="zákl. prenesená",$N$95,0)</f>
        <v>0</v>
      </c>
      <c r="BH95" s="101">
        <f>IF($U$95="zníž. prenesená",$N$95,0)</f>
        <v>0</v>
      </c>
      <c r="BI95" s="101">
        <f>IF($U$95="nulová",$N$95,0)</f>
        <v>0</v>
      </c>
      <c r="BJ95" s="9" t="s">
        <v>129</v>
      </c>
    </row>
    <row r="96" spans="2:62" s="9" customFormat="1" ht="18.75" customHeight="1">
      <c r="B96" s="22"/>
      <c r="D96" s="168" t="s">
        <v>130</v>
      </c>
      <c r="E96" s="168"/>
      <c r="F96" s="168"/>
      <c r="G96" s="168"/>
      <c r="H96" s="168"/>
      <c r="N96" s="169">
        <v>0</v>
      </c>
      <c r="O96" s="169"/>
      <c r="P96" s="169"/>
      <c r="Q96" s="169"/>
      <c r="R96" s="23"/>
      <c r="T96" s="99"/>
      <c r="U96" s="100" t="s">
        <v>38</v>
      </c>
      <c r="AY96" s="9" t="s">
        <v>128</v>
      </c>
      <c r="BE96" s="101">
        <f>IF($U$96="základná",$N$96,0)</f>
        <v>0</v>
      </c>
      <c r="BF96" s="101">
        <f>IF($U$96="znížená",$N$96,0)</f>
        <v>0</v>
      </c>
      <c r="BG96" s="101">
        <f>IF($U$96="zákl. prenesená",$N$96,0)</f>
        <v>0</v>
      </c>
      <c r="BH96" s="101">
        <f>IF($U$96="zníž. prenesená",$N$96,0)</f>
        <v>0</v>
      </c>
      <c r="BI96" s="101">
        <f>IF($U$96="nulová",$N$96,0)</f>
        <v>0</v>
      </c>
      <c r="BJ96" s="9" t="s">
        <v>129</v>
      </c>
    </row>
    <row r="97" spans="2:62" s="9" customFormat="1" ht="18.75" customHeight="1">
      <c r="B97" s="22"/>
      <c r="D97" s="95" t="s">
        <v>131</v>
      </c>
      <c r="N97" s="169">
        <v>0</v>
      </c>
      <c r="O97" s="169"/>
      <c r="P97" s="169"/>
      <c r="Q97" s="169"/>
      <c r="R97" s="23"/>
      <c r="T97" s="102"/>
      <c r="U97" s="103" t="s">
        <v>38</v>
      </c>
      <c r="AY97" s="9" t="s">
        <v>132</v>
      </c>
      <c r="BE97" s="101">
        <f>IF($U$97="základná",$N$97,0)</f>
        <v>0</v>
      </c>
      <c r="BF97" s="101">
        <f>IF($U$97="znížená",$N$97,0)</f>
        <v>0</v>
      </c>
      <c r="BG97" s="101">
        <f>IF($U$97="zákl. prenesená",$N$97,0)</f>
        <v>0</v>
      </c>
      <c r="BH97" s="101">
        <f>IF($U$97="zníž. prenesená",$N$97,0)</f>
        <v>0</v>
      </c>
      <c r="BI97" s="101">
        <f>IF($U$97="nulová",$N$97,0)</f>
        <v>0</v>
      </c>
      <c r="BJ97" s="9" t="s">
        <v>129</v>
      </c>
    </row>
    <row r="98" spans="2:18" s="9" customFormat="1" ht="14.25" customHeight="1">
      <c r="B98" s="22"/>
      <c r="R98" s="23"/>
    </row>
    <row r="99" spans="2:18" s="9" customFormat="1" ht="30" customHeight="1">
      <c r="B99" s="22"/>
      <c r="C99" s="80" t="s">
        <v>103</v>
      </c>
      <c r="D99" s="30"/>
      <c r="E99" s="30"/>
      <c r="F99" s="30"/>
      <c r="G99" s="30"/>
      <c r="H99" s="30"/>
      <c r="I99" s="30"/>
      <c r="J99" s="30"/>
      <c r="K99" s="30"/>
      <c r="L99" s="138">
        <f>ROUND(SUM($N$88+$N$94),2)</f>
        <v>0</v>
      </c>
      <c r="M99" s="138"/>
      <c r="N99" s="138"/>
      <c r="O99" s="138"/>
      <c r="P99" s="138"/>
      <c r="Q99" s="138"/>
      <c r="R99" s="23"/>
    </row>
    <row r="100" spans="2:18" s="9" customFormat="1" ht="7.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5"/>
    </row>
    <row r="104" spans="2:18" s="9" customFormat="1" ht="7.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</row>
    <row r="105" spans="2:18" s="9" customFormat="1" ht="37.5" customHeight="1">
      <c r="B105" s="22"/>
      <c r="C105" s="146" t="s">
        <v>975</v>
      </c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23"/>
    </row>
    <row r="106" spans="2:18" s="9" customFormat="1" ht="7.5" customHeight="1">
      <c r="B106" s="22"/>
      <c r="R106" s="23"/>
    </row>
    <row r="107" spans="2:18" s="9" customFormat="1" ht="30.75" customHeight="1">
      <c r="B107" s="22"/>
      <c r="C107" s="18" t="s">
        <v>15</v>
      </c>
      <c r="F107" s="170" t="str">
        <f>$F$6</f>
        <v>Obnova kultúrneho domu Prašník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R107" s="23"/>
    </row>
    <row r="108" spans="2:18" s="9" customFormat="1" ht="37.5" customHeight="1">
      <c r="B108" s="22"/>
      <c r="C108" s="51" t="s">
        <v>109</v>
      </c>
      <c r="F108" s="147" t="str">
        <f>$F$7</f>
        <v>4_2 - Elektroinštalácia - Obecný úrad</v>
      </c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R108" s="23"/>
    </row>
    <row r="109" spans="2:18" s="9" customFormat="1" ht="7.5" customHeight="1">
      <c r="B109" s="22"/>
      <c r="R109" s="23"/>
    </row>
    <row r="110" spans="2:18" s="9" customFormat="1" ht="18.75" customHeight="1">
      <c r="B110" s="22"/>
      <c r="C110" s="18" t="s">
        <v>19</v>
      </c>
      <c r="F110" s="19" t="str">
        <f>$F$9</f>
        <v>Obec Prašník</v>
      </c>
      <c r="K110" s="18" t="s">
        <v>21</v>
      </c>
      <c r="M110" s="165">
        <f>IF($O$9="","",$O$9)</f>
        <v>42228</v>
      </c>
      <c r="N110" s="165"/>
      <c r="O110" s="165"/>
      <c r="P110" s="165"/>
      <c r="R110" s="23"/>
    </row>
    <row r="111" spans="2:18" s="9" customFormat="1" ht="7.5" customHeight="1">
      <c r="B111" s="22"/>
      <c r="R111" s="23"/>
    </row>
    <row r="112" spans="2:18" s="9" customFormat="1" ht="15.75" customHeight="1">
      <c r="B112" s="22"/>
      <c r="C112" s="18" t="s">
        <v>22</v>
      </c>
      <c r="F112" s="19" t="str">
        <f>$E$12</f>
        <v>Obec Prašník</v>
      </c>
      <c r="K112" s="18" t="s">
        <v>27</v>
      </c>
      <c r="M112" s="148" t="str">
        <f>$E$18</f>
        <v>Ing. Michal Štoder</v>
      </c>
      <c r="N112" s="148"/>
      <c r="O112" s="148"/>
      <c r="P112" s="148"/>
      <c r="Q112" s="148"/>
      <c r="R112" s="23"/>
    </row>
    <row r="113" spans="2:18" s="9" customFormat="1" ht="15" customHeight="1">
      <c r="B113" s="22"/>
      <c r="C113" s="18" t="s">
        <v>25</v>
      </c>
      <c r="F113" s="19" t="str">
        <f>IF($E$15="","",$E$15)</f>
        <v> </v>
      </c>
      <c r="K113" s="18" t="s">
        <v>30</v>
      </c>
      <c r="M113" s="148" t="str">
        <f>$E$21</f>
        <v> </v>
      </c>
      <c r="N113" s="148"/>
      <c r="O113" s="148"/>
      <c r="P113" s="148"/>
      <c r="Q113" s="148"/>
      <c r="R113" s="23"/>
    </row>
    <row r="114" spans="2:18" s="9" customFormat="1" ht="11.25" customHeight="1">
      <c r="B114" s="22"/>
      <c r="R114" s="23"/>
    </row>
    <row r="115" spans="2:27" s="104" customFormat="1" ht="30" customHeight="1">
      <c r="B115" s="105"/>
      <c r="C115" s="106" t="s">
        <v>133</v>
      </c>
      <c r="D115" s="107" t="s">
        <v>134</v>
      </c>
      <c r="E115" s="107" t="s">
        <v>53</v>
      </c>
      <c r="F115" s="166" t="s">
        <v>135</v>
      </c>
      <c r="G115" s="166"/>
      <c r="H115" s="166"/>
      <c r="I115" s="166"/>
      <c r="J115" s="107" t="s">
        <v>136</v>
      </c>
      <c r="K115" s="107" t="s">
        <v>137</v>
      </c>
      <c r="L115" s="166" t="s">
        <v>138</v>
      </c>
      <c r="M115" s="166"/>
      <c r="N115" s="167" t="s">
        <v>139</v>
      </c>
      <c r="O115" s="167"/>
      <c r="P115" s="167"/>
      <c r="Q115" s="167"/>
      <c r="R115" s="108"/>
      <c r="T115" s="57" t="s">
        <v>140</v>
      </c>
      <c r="U115" s="58" t="s">
        <v>35</v>
      </c>
      <c r="V115" s="58" t="s">
        <v>141</v>
      </c>
      <c r="W115" s="58" t="s">
        <v>142</v>
      </c>
      <c r="X115" s="58" t="s">
        <v>143</v>
      </c>
      <c r="Y115" s="58" t="s">
        <v>144</v>
      </c>
      <c r="Z115" s="58" t="s">
        <v>145</v>
      </c>
      <c r="AA115" s="59" t="s">
        <v>146</v>
      </c>
    </row>
    <row r="116" spans="2:63" s="9" customFormat="1" ht="30" customHeight="1">
      <c r="B116" s="22"/>
      <c r="C116" s="62" t="s">
        <v>111</v>
      </c>
      <c r="N116" s="164">
        <f>$BK$116</f>
        <v>0</v>
      </c>
      <c r="O116" s="164"/>
      <c r="P116" s="164"/>
      <c r="Q116" s="164"/>
      <c r="R116" s="23"/>
      <c r="T116" s="61"/>
      <c r="U116" s="35"/>
      <c r="V116" s="35"/>
      <c r="W116" s="109">
        <f>$W$117+$W$186</f>
        <v>0</v>
      </c>
      <c r="X116" s="35"/>
      <c r="Y116" s="109">
        <f>$Y$117+$Y$186</f>
        <v>0.0011278794676806083</v>
      </c>
      <c r="Z116" s="35"/>
      <c r="AA116" s="110">
        <f>$AA$117+$AA$186</f>
        <v>0</v>
      </c>
      <c r="AT116" s="9" t="s">
        <v>70</v>
      </c>
      <c r="AU116" s="9" t="s">
        <v>116</v>
      </c>
      <c r="BK116" s="111">
        <f>$BK$117+$BK$186</f>
        <v>0</v>
      </c>
    </row>
    <row r="117" spans="2:63" s="112" customFormat="1" ht="37.5" customHeight="1">
      <c r="B117" s="113"/>
      <c r="D117" s="114" t="s">
        <v>325</v>
      </c>
      <c r="E117" s="114"/>
      <c r="F117" s="114"/>
      <c r="G117" s="114"/>
      <c r="H117" s="114"/>
      <c r="I117" s="114"/>
      <c r="J117" s="114"/>
      <c r="K117" s="114"/>
      <c r="L117" s="114"/>
      <c r="M117" s="114"/>
      <c r="N117" s="163">
        <f>$BK$117</f>
        <v>0</v>
      </c>
      <c r="O117" s="163"/>
      <c r="P117" s="163"/>
      <c r="Q117" s="163"/>
      <c r="R117" s="115"/>
      <c r="T117" s="116"/>
      <c r="W117" s="117">
        <f>$W$118</f>
        <v>0</v>
      </c>
      <c r="Y117" s="117">
        <f>$Y$118</f>
        <v>0.0011278794676806083</v>
      </c>
      <c r="AA117" s="118">
        <f>$AA$118</f>
        <v>0</v>
      </c>
      <c r="AR117" s="119" t="s">
        <v>157</v>
      </c>
      <c r="AT117" s="119" t="s">
        <v>70</v>
      </c>
      <c r="AU117" s="119" t="s">
        <v>71</v>
      </c>
      <c r="AY117" s="119" t="s">
        <v>147</v>
      </c>
      <c r="BK117" s="120">
        <f>$BK$118</f>
        <v>0</v>
      </c>
    </row>
    <row r="118" spans="2:63" s="112" customFormat="1" ht="21" customHeight="1">
      <c r="B118" s="113"/>
      <c r="D118" s="121" t="s">
        <v>326</v>
      </c>
      <c r="E118" s="121"/>
      <c r="F118" s="121"/>
      <c r="G118" s="121"/>
      <c r="H118" s="121"/>
      <c r="I118" s="121"/>
      <c r="J118" s="121"/>
      <c r="K118" s="121"/>
      <c r="L118" s="121"/>
      <c r="M118" s="121"/>
      <c r="N118" s="160">
        <f>$BK$118</f>
        <v>0</v>
      </c>
      <c r="O118" s="160"/>
      <c r="P118" s="160"/>
      <c r="Q118" s="160"/>
      <c r="R118" s="115"/>
      <c r="T118" s="116"/>
      <c r="W118" s="117">
        <f>SUM($W$119:$W$185)</f>
        <v>0</v>
      </c>
      <c r="Y118" s="117">
        <f>SUM($Y$119:$Y$185)</f>
        <v>0.0011278794676806083</v>
      </c>
      <c r="AA118" s="118">
        <f>SUM($AA$119:$AA$185)</f>
        <v>0</v>
      </c>
      <c r="AR118" s="119" t="s">
        <v>157</v>
      </c>
      <c r="AT118" s="119" t="s">
        <v>70</v>
      </c>
      <c r="AU118" s="119" t="s">
        <v>76</v>
      </c>
      <c r="AY118" s="119" t="s">
        <v>147</v>
      </c>
      <c r="BK118" s="120">
        <f>SUM($BK$119:$BK$185)</f>
        <v>0</v>
      </c>
    </row>
    <row r="119" spans="2:65" s="9" customFormat="1" ht="27" customHeight="1">
      <c r="B119" s="22"/>
      <c r="C119" s="122" t="s">
        <v>76</v>
      </c>
      <c r="D119" s="122" t="s">
        <v>148</v>
      </c>
      <c r="E119" s="123" t="s">
        <v>574</v>
      </c>
      <c r="F119" s="158" t="s">
        <v>575</v>
      </c>
      <c r="G119" s="158"/>
      <c r="H119" s="158"/>
      <c r="I119" s="158"/>
      <c r="J119" s="124" t="s">
        <v>291</v>
      </c>
      <c r="K119" s="125">
        <v>0.11</v>
      </c>
      <c r="L119" s="159"/>
      <c r="M119" s="159"/>
      <c r="N119" s="159">
        <f>ROUND($L$119*$K$119,2)</f>
        <v>0</v>
      </c>
      <c r="O119" s="159"/>
      <c r="P119" s="159"/>
      <c r="Q119" s="159"/>
      <c r="R119" s="23"/>
      <c r="T119" s="126"/>
      <c r="U119" s="28" t="s">
        <v>38</v>
      </c>
      <c r="V119" s="127">
        <v>0</v>
      </c>
      <c r="W119" s="127">
        <f>$V$119*$K$119</f>
        <v>0</v>
      </c>
      <c r="X119" s="127">
        <v>0</v>
      </c>
      <c r="Y119" s="127">
        <f>$X$119*$K$119</f>
        <v>0</v>
      </c>
      <c r="Z119" s="127">
        <v>0</v>
      </c>
      <c r="AA119" s="128">
        <f>$Z$119*$K$119</f>
        <v>0</v>
      </c>
      <c r="AR119" s="9" t="s">
        <v>351</v>
      </c>
      <c r="AT119" s="9" t="s">
        <v>148</v>
      </c>
      <c r="AU119" s="9" t="s">
        <v>129</v>
      </c>
      <c r="AY119" s="9" t="s">
        <v>147</v>
      </c>
      <c r="BE119" s="101">
        <f>IF($U$119="základná",$N$119,0)</f>
        <v>0</v>
      </c>
      <c r="BF119" s="101">
        <f>IF($U$119="znížená",$N$119,0)</f>
        <v>0</v>
      </c>
      <c r="BG119" s="101">
        <f>IF($U$119="zákl. prenesená",$N$119,0)</f>
        <v>0</v>
      </c>
      <c r="BH119" s="101">
        <f>IF($U$119="zníž. prenesená",$N$119,0)</f>
        <v>0</v>
      </c>
      <c r="BI119" s="101">
        <f>IF($U$119="nulová",$N$119,0)</f>
        <v>0</v>
      </c>
      <c r="BJ119" s="9" t="s">
        <v>129</v>
      </c>
      <c r="BK119" s="101">
        <f>ROUND($L$119*$K$119,2)</f>
        <v>0</v>
      </c>
      <c r="BL119" s="9" t="s">
        <v>351</v>
      </c>
      <c r="BM119" s="9" t="s">
        <v>76</v>
      </c>
    </row>
    <row r="120" spans="2:65" s="9" customFormat="1" ht="15.75" customHeight="1">
      <c r="B120" s="22"/>
      <c r="C120" s="129" t="s">
        <v>129</v>
      </c>
      <c r="D120" s="129" t="s">
        <v>219</v>
      </c>
      <c r="E120" s="130" t="s">
        <v>576</v>
      </c>
      <c r="F120" s="161" t="s">
        <v>577</v>
      </c>
      <c r="G120" s="161"/>
      <c r="H120" s="161"/>
      <c r="I120" s="161"/>
      <c r="J120" s="131" t="s">
        <v>291</v>
      </c>
      <c r="K120" s="132">
        <v>0.11</v>
      </c>
      <c r="L120" s="162"/>
      <c r="M120" s="162"/>
      <c r="N120" s="162">
        <f>ROUND($L$120*$K$120,2)</f>
        <v>0</v>
      </c>
      <c r="O120" s="162"/>
      <c r="P120" s="162"/>
      <c r="Q120" s="162"/>
      <c r="R120" s="23"/>
      <c r="T120" s="126"/>
      <c r="U120" s="28" t="s">
        <v>38</v>
      </c>
      <c r="V120" s="127">
        <v>0</v>
      </c>
      <c r="W120" s="127">
        <f>$V$120*$K$120</f>
        <v>0</v>
      </c>
      <c r="X120" s="127">
        <v>0</v>
      </c>
      <c r="Y120" s="127">
        <f>$X$120*$K$120</f>
        <v>0</v>
      </c>
      <c r="Z120" s="127">
        <v>0</v>
      </c>
      <c r="AA120" s="128">
        <f>$Z$120*$K$120</f>
        <v>0</v>
      </c>
      <c r="AR120" s="9" t="s">
        <v>578</v>
      </c>
      <c r="AT120" s="9" t="s">
        <v>219</v>
      </c>
      <c r="AU120" s="9" t="s">
        <v>129</v>
      </c>
      <c r="AY120" s="9" t="s">
        <v>147</v>
      </c>
      <c r="BE120" s="101">
        <f>IF($U$120="základná",$N$120,0)</f>
        <v>0</v>
      </c>
      <c r="BF120" s="101">
        <f>IF($U$120="znížená",$N$120,0)</f>
        <v>0</v>
      </c>
      <c r="BG120" s="101">
        <f>IF($U$120="zákl. prenesená",$N$120,0)</f>
        <v>0</v>
      </c>
      <c r="BH120" s="101">
        <f>IF($U$120="zníž. prenesená",$N$120,0)</f>
        <v>0</v>
      </c>
      <c r="BI120" s="101">
        <f>IF($U$120="nulová",$N$120,0)</f>
        <v>0</v>
      </c>
      <c r="BJ120" s="9" t="s">
        <v>129</v>
      </c>
      <c r="BK120" s="101">
        <f>ROUND($L$120*$K$120,2)</f>
        <v>0</v>
      </c>
      <c r="BL120" s="9" t="s">
        <v>351</v>
      </c>
      <c r="BM120" s="9" t="s">
        <v>129</v>
      </c>
    </row>
    <row r="121" spans="2:65" s="9" customFormat="1" ht="15.75" customHeight="1">
      <c r="B121" s="22"/>
      <c r="C121" s="122" t="s">
        <v>157</v>
      </c>
      <c r="D121" s="122" t="s">
        <v>148</v>
      </c>
      <c r="E121" s="123" t="s">
        <v>579</v>
      </c>
      <c r="F121" s="158" t="s">
        <v>580</v>
      </c>
      <c r="G121" s="158"/>
      <c r="H121" s="158"/>
      <c r="I121" s="158"/>
      <c r="J121" s="124" t="s">
        <v>291</v>
      </c>
      <c r="K121" s="125">
        <v>0.11</v>
      </c>
      <c r="L121" s="159"/>
      <c r="M121" s="159"/>
      <c r="N121" s="159">
        <f>ROUND($L$121*$K$121,2)</f>
        <v>0</v>
      </c>
      <c r="O121" s="159"/>
      <c r="P121" s="159"/>
      <c r="Q121" s="159"/>
      <c r="R121" s="23"/>
      <c r="T121" s="126"/>
      <c r="U121" s="28" t="s">
        <v>38</v>
      </c>
      <c r="V121" s="127">
        <v>0</v>
      </c>
      <c r="W121" s="127">
        <f>$V$121*$K$121</f>
        <v>0</v>
      </c>
      <c r="X121" s="127">
        <v>0</v>
      </c>
      <c r="Y121" s="127">
        <f>$X$121*$K$121</f>
        <v>0</v>
      </c>
      <c r="Z121" s="127">
        <v>0</v>
      </c>
      <c r="AA121" s="128">
        <f>$Z$121*$K$121</f>
        <v>0</v>
      </c>
      <c r="AR121" s="9" t="s">
        <v>351</v>
      </c>
      <c r="AT121" s="9" t="s">
        <v>148</v>
      </c>
      <c r="AU121" s="9" t="s">
        <v>129</v>
      </c>
      <c r="AY121" s="9" t="s">
        <v>147</v>
      </c>
      <c r="BE121" s="101">
        <f>IF($U$121="základná",$N$121,0)</f>
        <v>0</v>
      </c>
      <c r="BF121" s="101">
        <f>IF($U$121="znížená",$N$121,0)</f>
        <v>0</v>
      </c>
      <c r="BG121" s="101">
        <f>IF($U$121="zákl. prenesená",$N$121,0)</f>
        <v>0</v>
      </c>
      <c r="BH121" s="101">
        <f>IF($U$121="zníž. prenesená",$N$121,0)</f>
        <v>0</v>
      </c>
      <c r="BI121" s="101">
        <f>IF($U$121="nulová",$N$121,0)</f>
        <v>0</v>
      </c>
      <c r="BJ121" s="9" t="s">
        <v>129</v>
      </c>
      <c r="BK121" s="101">
        <f>ROUND($L$121*$K$121,2)</f>
        <v>0</v>
      </c>
      <c r="BL121" s="9" t="s">
        <v>351</v>
      </c>
      <c r="BM121" s="9" t="s">
        <v>157</v>
      </c>
    </row>
    <row r="122" spans="2:65" s="9" customFormat="1" ht="15.75" customHeight="1">
      <c r="B122" s="22"/>
      <c r="C122" s="129" t="s">
        <v>152</v>
      </c>
      <c r="D122" s="129" t="s">
        <v>219</v>
      </c>
      <c r="E122" s="130" t="s">
        <v>581</v>
      </c>
      <c r="F122" s="161" t="s">
        <v>582</v>
      </c>
      <c r="G122" s="161"/>
      <c r="H122" s="161"/>
      <c r="I122" s="161"/>
      <c r="J122" s="131" t="s">
        <v>291</v>
      </c>
      <c r="K122" s="132">
        <v>0.11</v>
      </c>
      <c r="L122" s="162"/>
      <c r="M122" s="162"/>
      <c r="N122" s="162">
        <f>ROUND($L$122*$K$122,2)</f>
        <v>0</v>
      </c>
      <c r="O122" s="162"/>
      <c r="P122" s="162"/>
      <c r="Q122" s="162"/>
      <c r="R122" s="23"/>
      <c r="T122" s="126"/>
      <c r="U122" s="28" t="s">
        <v>38</v>
      </c>
      <c r="V122" s="127">
        <v>0</v>
      </c>
      <c r="W122" s="127">
        <f>$V$122*$K$122</f>
        <v>0</v>
      </c>
      <c r="X122" s="127">
        <v>0</v>
      </c>
      <c r="Y122" s="127">
        <f>$X$122*$K$122</f>
        <v>0</v>
      </c>
      <c r="Z122" s="127">
        <v>0</v>
      </c>
      <c r="AA122" s="128">
        <f>$Z$122*$K$122</f>
        <v>0</v>
      </c>
      <c r="AR122" s="9" t="s">
        <v>578</v>
      </c>
      <c r="AT122" s="9" t="s">
        <v>219</v>
      </c>
      <c r="AU122" s="9" t="s">
        <v>129</v>
      </c>
      <c r="AY122" s="9" t="s">
        <v>147</v>
      </c>
      <c r="BE122" s="101">
        <f>IF($U$122="základná",$N$122,0)</f>
        <v>0</v>
      </c>
      <c r="BF122" s="101">
        <f>IF($U$122="znížená",$N$122,0)</f>
        <v>0</v>
      </c>
      <c r="BG122" s="101">
        <f>IF($U$122="zákl. prenesená",$N$122,0)</f>
        <v>0</v>
      </c>
      <c r="BH122" s="101">
        <f>IF($U$122="zníž. prenesená",$N$122,0)</f>
        <v>0</v>
      </c>
      <c r="BI122" s="101">
        <f>IF($U$122="nulová",$N$122,0)</f>
        <v>0</v>
      </c>
      <c r="BJ122" s="9" t="s">
        <v>129</v>
      </c>
      <c r="BK122" s="101">
        <f>ROUND($L$122*$K$122,2)</f>
        <v>0</v>
      </c>
      <c r="BL122" s="9" t="s">
        <v>351</v>
      </c>
      <c r="BM122" s="9" t="s">
        <v>152</v>
      </c>
    </row>
    <row r="123" spans="2:65" s="9" customFormat="1" ht="15.75" customHeight="1">
      <c r="B123" s="22"/>
      <c r="C123" s="122" t="s">
        <v>164</v>
      </c>
      <c r="D123" s="122" t="s">
        <v>148</v>
      </c>
      <c r="E123" s="123" t="s">
        <v>583</v>
      </c>
      <c r="F123" s="158" t="s">
        <v>584</v>
      </c>
      <c r="G123" s="158"/>
      <c r="H123" s="158"/>
      <c r="I123" s="158"/>
      <c r="J123" s="124" t="s">
        <v>291</v>
      </c>
      <c r="K123" s="125">
        <v>0.11</v>
      </c>
      <c r="L123" s="159"/>
      <c r="M123" s="159"/>
      <c r="N123" s="159">
        <f>ROUND($L$123*$K$123,2)</f>
        <v>0</v>
      </c>
      <c r="O123" s="159"/>
      <c r="P123" s="159"/>
      <c r="Q123" s="159"/>
      <c r="R123" s="23"/>
      <c r="T123" s="126"/>
      <c r="U123" s="28" t="s">
        <v>38</v>
      </c>
      <c r="V123" s="127">
        <v>0</v>
      </c>
      <c r="W123" s="127">
        <f>$V$123*$K$123</f>
        <v>0</v>
      </c>
      <c r="X123" s="127">
        <v>0</v>
      </c>
      <c r="Y123" s="127">
        <f>$X$123*$K$123</f>
        <v>0</v>
      </c>
      <c r="Z123" s="127">
        <v>0</v>
      </c>
      <c r="AA123" s="128">
        <f>$Z$123*$K$123</f>
        <v>0</v>
      </c>
      <c r="AR123" s="9" t="s">
        <v>351</v>
      </c>
      <c r="AT123" s="9" t="s">
        <v>148</v>
      </c>
      <c r="AU123" s="9" t="s">
        <v>129</v>
      </c>
      <c r="AY123" s="9" t="s">
        <v>147</v>
      </c>
      <c r="BE123" s="101">
        <f>IF($U$123="základná",$N$123,0)</f>
        <v>0</v>
      </c>
      <c r="BF123" s="101">
        <f>IF($U$123="znížená",$N$123,0)</f>
        <v>0</v>
      </c>
      <c r="BG123" s="101">
        <f>IF($U$123="zákl. prenesená",$N$123,0)</f>
        <v>0</v>
      </c>
      <c r="BH123" s="101">
        <f>IF($U$123="zníž. prenesená",$N$123,0)</f>
        <v>0</v>
      </c>
      <c r="BI123" s="101">
        <f>IF($U$123="nulová",$N$123,0)</f>
        <v>0</v>
      </c>
      <c r="BJ123" s="9" t="s">
        <v>129</v>
      </c>
      <c r="BK123" s="101">
        <f>ROUND($L$123*$K$123,2)</f>
        <v>0</v>
      </c>
      <c r="BL123" s="9" t="s">
        <v>351</v>
      </c>
      <c r="BM123" s="9" t="s">
        <v>164</v>
      </c>
    </row>
    <row r="124" spans="2:65" s="9" customFormat="1" ht="15.75" customHeight="1">
      <c r="B124" s="22"/>
      <c r="C124" s="122" t="s">
        <v>97</v>
      </c>
      <c r="D124" s="122" t="s">
        <v>148</v>
      </c>
      <c r="E124" s="123" t="s">
        <v>585</v>
      </c>
      <c r="F124" s="158" t="s">
        <v>586</v>
      </c>
      <c r="G124" s="158"/>
      <c r="H124" s="158"/>
      <c r="I124" s="158"/>
      <c r="J124" s="124" t="s">
        <v>291</v>
      </c>
      <c r="K124" s="125">
        <v>0.11</v>
      </c>
      <c r="L124" s="159"/>
      <c r="M124" s="159"/>
      <c r="N124" s="159">
        <f>ROUND($L$124*$K$124,2)</f>
        <v>0</v>
      </c>
      <c r="O124" s="159"/>
      <c r="P124" s="159"/>
      <c r="Q124" s="159"/>
      <c r="R124" s="23"/>
      <c r="T124" s="126"/>
      <c r="U124" s="28" t="s">
        <v>38</v>
      </c>
      <c r="V124" s="127">
        <v>0</v>
      </c>
      <c r="W124" s="127">
        <f>$V$124*$K$124</f>
        <v>0</v>
      </c>
      <c r="X124" s="127">
        <v>0</v>
      </c>
      <c r="Y124" s="127">
        <f>$X$124*$K$124</f>
        <v>0</v>
      </c>
      <c r="Z124" s="127">
        <v>0</v>
      </c>
      <c r="AA124" s="128">
        <f>$Z$124*$K$124</f>
        <v>0</v>
      </c>
      <c r="AR124" s="9" t="s">
        <v>351</v>
      </c>
      <c r="AT124" s="9" t="s">
        <v>148</v>
      </c>
      <c r="AU124" s="9" t="s">
        <v>129</v>
      </c>
      <c r="AY124" s="9" t="s">
        <v>147</v>
      </c>
      <c r="BE124" s="101">
        <f>IF($U$124="základná",$N$124,0)</f>
        <v>0</v>
      </c>
      <c r="BF124" s="101">
        <f>IF($U$124="znížená",$N$124,0)</f>
        <v>0</v>
      </c>
      <c r="BG124" s="101">
        <f>IF($U$124="zákl. prenesená",$N$124,0)</f>
        <v>0</v>
      </c>
      <c r="BH124" s="101">
        <f>IF($U$124="zníž. prenesená",$N$124,0)</f>
        <v>0</v>
      </c>
      <c r="BI124" s="101">
        <f>IF($U$124="nulová",$N$124,0)</f>
        <v>0</v>
      </c>
      <c r="BJ124" s="9" t="s">
        <v>129</v>
      </c>
      <c r="BK124" s="101">
        <f>ROUND($L$124*$K$124,2)</f>
        <v>0</v>
      </c>
      <c r="BL124" s="9" t="s">
        <v>351</v>
      </c>
      <c r="BM124" s="9" t="s">
        <v>97</v>
      </c>
    </row>
    <row r="125" spans="2:65" s="9" customFormat="1" ht="27" customHeight="1">
      <c r="B125" s="22"/>
      <c r="C125" s="122" t="s">
        <v>171</v>
      </c>
      <c r="D125" s="122" t="s">
        <v>148</v>
      </c>
      <c r="E125" s="123" t="s">
        <v>587</v>
      </c>
      <c r="F125" s="158" t="s">
        <v>588</v>
      </c>
      <c r="G125" s="158"/>
      <c r="H125" s="158"/>
      <c r="I125" s="158"/>
      <c r="J125" s="124" t="s">
        <v>589</v>
      </c>
      <c r="K125" s="125">
        <v>0.11</v>
      </c>
      <c r="L125" s="159"/>
      <c r="M125" s="159"/>
      <c r="N125" s="159">
        <f>ROUND($L$125*$K$125,2)</f>
        <v>0</v>
      </c>
      <c r="O125" s="159"/>
      <c r="P125" s="159"/>
      <c r="Q125" s="159"/>
      <c r="R125" s="23"/>
      <c r="T125" s="126"/>
      <c r="U125" s="28" t="s">
        <v>38</v>
      </c>
      <c r="V125" s="127">
        <v>0</v>
      </c>
      <c r="W125" s="127">
        <f>$V$125*$K$125</f>
        <v>0</v>
      </c>
      <c r="X125" s="127">
        <v>0</v>
      </c>
      <c r="Y125" s="127">
        <f>$X$125*$K$125</f>
        <v>0</v>
      </c>
      <c r="Z125" s="127">
        <v>0</v>
      </c>
      <c r="AA125" s="128">
        <f>$Z$125*$K$125</f>
        <v>0</v>
      </c>
      <c r="AR125" s="9" t="s">
        <v>351</v>
      </c>
      <c r="AT125" s="9" t="s">
        <v>148</v>
      </c>
      <c r="AU125" s="9" t="s">
        <v>129</v>
      </c>
      <c r="AY125" s="9" t="s">
        <v>147</v>
      </c>
      <c r="BE125" s="101">
        <f>IF($U$125="základná",$N$125,0)</f>
        <v>0</v>
      </c>
      <c r="BF125" s="101">
        <f>IF($U$125="znížená",$N$125,0)</f>
        <v>0</v>
      </c>
      <c r="BG125" s="101">
        <f>IF($U$125="zákl. prenesená",$N$125,0)</f>
        <v>0</v>
      </c>
      <c r="BH125" s="101">
        <f>IF($U$125="zníž. prenesená",$N$125,0)</f>
        <v>0</v>
      </c>
      <c r="BI125" s="101">
        <f>IF($U$125="nulová",$N$125,0)</f>
        <v>0</v>
      </c>
      <c r="BJ125" s="9" t="s">
        <v>129</v>
      </c>
      <c r="BK125" s="101">
        <f>ROUND($L$125*$K$125,2)</f>
        <v>0</v>
      </c>
      <c r="BL125" s="9" t="s">
        <v>351</v>
      </c>
      <c r="BM125" s="9" t="s">
        <v>171</v>
      </c>
    </row>
    <row r="126" spans="2:65" s="9" customFormat="1" ht="15.75" customHeight="1">
      <c r="B126" s="22"/>
      <c r="C126" s="129" t="s">
        <v>175</v>
      </c>
      <c r="D126" s="129" t="s">
        <v>219</v>
      </c>
      <c r="E126" s="130" t="s">
        <v>590</v>
      </c>
      <c r="F126" s="161" t="s">
        <v>591</v>
      </c>
      <c r="G126" s="161"/>
      <c r="H126" s="161"/>
      <c r="I126" s="161"/>
      <c r="J126" s="131" t="s">
        <v>291</v>
      </c>
      <c r="K126" s="132">
        <v>0.11</v>
      </c>
      <c r="L126" s="162"/>
      <c r="M126" s="162"/>
      <c r="N126" s="162">
        <f>ROUND($L$126*$K$126,2)</f>
        <v>0</v>
      </c>
      <c r="O126" s="162"/>
      <c r="P126" s="162"/>
      <c r="Q126" s="162"/>
      <c r="R126" s="23"/>
      <c r="T126" s="126"/>
      <c r="U126" s="28" t="s">
        <v>38</v>
      </c>
      <c r="V126" s="127">
        <v>0</v>
      </c>
      <c r="W126" s="127">
        <f>$V$126*$K$126</f>
        <v>0</v>
      </c>
      <c r="X126" s="127">
        <v>0</v>
      </c>
      <c r="Y126" s="127">
        <f>$X$126*$K$126</f>
        <v>0</v>
      </c>
      <c r="Z126" s="127">
        <v>0</v>
      </c>
      <c r="AA126" s="128">
        <f>$Z$126*$K$126</f>
        <v>0</v>
      </c>
      <c r="AR126" s="9" t="s">
        <v>578</v>
      </c>
      <c r="AT126" s="9" t="s">
        <v>219</v>
      </c>
      <c r="AU126" s="9" t="s">
        <v>129</v>
      </c>
      <c r="AY126" s="9" t="s">
        <v>147</v>
      </c>
      <c r="BE126" s="101">
        <f>IF($U$126="základná",$N$126,0)</f>
        <v>0</v>
      </c>
      <c r="BF126" s="101">
        <f>IF($U$126="znížená",$N$126,0)</f>
        <v>0</v>
      </c>
      <c r="BG126" s="101">
        <f>IF($U$126="zákl. prenesená",$N$126,0)</f>
        <v>0</v>
      </c>
      <c r="BH126" s="101">
        <f>IF($U$126="zníž. prenesená",$N$126,0)</f>
        <v>0</v>
      </c>
      <c r="BI126" s="101">
        <f>IF($U$126="nulová",$N$126,0)</f>
        <v>0</v>
      </c>
      <c r="BJ126" s="9" t="s">
        <v>129</v>
      </c>
      <c r="BK126" s="101">
        <f>ROUND($L$126*$K$126,2)</f>
        <v>0</v>
      </c>
      <c r="BL126" s="9" t="s">
        <v>351</v>
      </c>
      <c r="BM126" s="9" t="s">
        <v>175</v>
      </c>
    </row>
    <row r="127" spans="2:65" s="9" customFormat="1" ht="15.75" customHeight="1">
      <c r="B127" s="22"/>
      <c r="C127" s="122" t="s">
        <v>180</v>
      </c>
      <c r="D127" s="122" t="s">
        <v>148</v>
      </c>
      <c r="E127" s="123" t="s">
        <v>592</v>
      </c>
      <c r="F127" s="158" t="s">
        <v>593</v>
      </c>
      <c r="G127" s="158"/>
      <c r="H127" s="158"/>
      <c r="I127" s="158"/>
      <c r="J127" s="124" t="s">
        <v>291</v>
      </c>
      <c r="K127" s="125">
        <v>0.11</v>
      </c>
      <c r="L127" s="159"/>
      <c r="M127" s="159"/>
      <c r="N127" s="159">
        <f>ROUND($L$127*$K$127,2)</f>
        <v>0</v>
      </c>
      <c r="O127" s="159"/>
      <c r="P127" s="159"/>
      <c r="Q127" s="159"/>
      <c r="R127" s="23"/>
      <c r="T127" s="126"/>
      <c r="U127" s="28" t="s">
        <v>38</v>
      </c>
      <c r="V127" s="127">
        <v>0</v>
      </c>
      <c r="W127" s="127">
        <f>$V$127*$K$127</f>
        <v>0</v>
      </c>
      <c r="X127" s="127">
        <v>0</v>
      </c>
      <c r="Y127" s="127">
        <f>$X$127*$K$127</f>
        <v>0</v>
      </c>
      <c r="Z127" s="127">
        <v>0</v>
      </c>
      <c r="AA127" s="128">
        <f>$Z$127*$K$127</f>
        <v>0</v>
      </c>
      <c r="AR127" s="9" t="s">
        <v>351</v>
      </c>
      <c r="AT127" s="9" t="s">
        <v>148</v>
      </c>
      <c r="AU127" s="9" t="s">
        <v>129</v>
      </c>
      <c r="AY127" s="9" t="s">
        <v>147</v>
      </c>
      <c r="BE127" s="101">
        <f>IF($U$127="základná",$N$127,0)</f>
        <v>0</v>
      </c>
      <c r="BF127" s="101">
        <f>IF($U$127="znížená",$N$127,0)</f>
        <v>0</v>
      </c>
      <c r="BG127" s="101">
        <f>IF($U$127="zákl. prenesená",$N$127,0)</f>
        <v>0</v>
      </c>
      <c r="BH127" s="101">
        <f>IF($U$127="zníž. prenesená",$N$127,0)</f>
        <v>0</v>
      </c>
      <c r="BI127" s="101">
        <f>IF($U$127="nulová",$N$127,0)</f>
        <v>0</v>
      </c>
      <c r="BJ127" s="9" t="s">
        <v>129</v>
      </c>
      <c r="BK127" s="101">
        <f>ROUND($L$127*$K$127,2)</f>
        <v>0</v>
      </c>
      <c r="BL127" s="9" t="s">
        <v>351</v>
      </c>
      <c r="BM127" s="9" t="s">
        <v>180</v>
      </c>
    </row>
    <row r="128" spans="2:65" s="9" customFormat="1" ht="15.75" customHeight="1">
      <c r="B128" s="22"/>
      <c r="C128" s="129" t="s">
        <v>184</v>
      </c>
      <c r="D128" s="129" t="s">
        <v>219</v>
      </c>
      <c r="E128" s="130" t="s">
        <v>594</v>
      </c>
      <c r="F128" s="161" t="s">
        <v>595</v>
      </c>
      <c r="G128" s="161"/>
      <c r="H128" s="161"/>
      <c r="I128" s="161"/>
      <c r="J128" s="131" t="s">
        <v>291</v>
      </c>
      <c r="K128" s="132">
        <v>0.11</v>
      </c>
      <c r="L128" s="162"/>
      <c r="M128" s="162"/>
      <c r="N128" s="162">
        <f>ROUND($L$128*$K$128,2)</f>
        <v>0</v>
      </c>
      <c r="O128" s="162"/>
      <c r="P128" s="162"/>
      <c r="Q128" s="162"/>
      <c r="R128" s="23"/>
      <c r="T128" s="126"/>
      <c r="U128" s="28" t="s">
        <v>38</v>
      </c>
      <c r="V128" s="127">
        <v>0</v>
      </c>
      <c r="W128" s="127">
        <f>$V$128*$K$128</f>
        <v>0</v>
      </c>
      <c r="X128" s="127">
        <v>0</v>
      </c>
      <c r="Y128" s="127">
        <f>$X$128*$K$128</f>
        <v>0</v>
      </c>
      <c r="Z128" s="127">
        <v>0</v>
      </c>
      <c r="AA128" s="128">
        <f>$Z$128*$K$128</f>
        <v>0</v>
      </c>
      <c r="AR128" s="9" t="s">
        <v>578</v>
      </c>
      <c r="AT128" s="9" t="s">
        <v>219</v>
      </c>
      <c r="AU128" s="9" t="s">
        <v>129</v>
      </c>
      <c r="AY128" s="9" t="s">
        <v>147</v>
      </c>
      <c r="BE128" s="101">
        <f>IF($U$128="základná",$N$128,0)</f>
        <v>0</v>
      </c>
      <c r="BF128" s="101">
        <f>IF($U$128="znížená",$N$128,0)</f>
        <v>0</v>
      </c>
      <c r="BG128" s="101">
        <f>IF($U$128="zákl. prenesená",$N$128,0)</f>
        <v>0</v>
      </c>
      <c r="BH128" s="101">
        <f>IF($U$128="zníž. prenesená",$N$128,0)</f>
        <v>0</v>
      </c>
      <c r="BI128" s="101">
        <f>IF($U$128="nulová",$N$128,0)</f>
        <v>0</v>
      </c>
      <c r="BJ128" s="9" t="s">
        <v>129</v>
      </c>
      <c r="BK128" s="101">
        <f>ROUND($L$128*$K$128,2)</f>
        <v>0</v>
      </c>
      <c r="BL128" s="9" t="s">
        <v>351</v>
      </c>
      <c r="BM128" s="9" t="s">
        <v>184</v>
      </c>
    </row>
    <row r="129" spans="2:65" s="9" customFormat="1" ht="15.75" customHeight="1">
      <c r="B129" s="22"/>
      <c r="C129" s="122" t="s">
        <v>188</v>
      </c>
      <c r="D129" s="122" t="s">
        <v>148</v>
      </c>
      <c r="E129" s="123" t="s">
        <v>596</v>
      </c>
      <c r="F129" s="158" t="s">
        <v>597</v>
      </c>
      <c r="G129" s="158"/>
      <c r="H129" s="158"/>
      <c r="I129" s="158"/>
      <c r="J129" s="124" t="s">
        <v>219</v>
      </c>
      <c r="K129" s="125">
        <v>0.11</v>
      </c>
      <c r="L129" s="159"/>
      <c r="M129" s="159"/>
      <c r="N129" s="159">
        <f>ROUND($L$129*$K$129,2)</f>
        <v>0</v>
      </c>
      <c r="O129" s="159"/>
      <c r="P129" s="159"/>
      <c r="Q129" s="159"/>
      <c r="R129" s="23"/>
      <c r="T129" s="126"/>
      <c r="U129" s="28" t="s">
        <v>38</v>
      </c>
      <c r="V129" s="127">
        <v>0</v>
      </c>
      <c r="W129" s="127">
        <f>$V$129*$K$129</f>
        <v>0</v>
      </c>
      <c r="X129" s="127">
        <v>0</v>
      </c>
      <c r="Y129" s="127">
        <f>$X$129*$K$129</f>
        <v>0</v>
      </c>
      <c r="Z129" s="127">
        <v>0</v>
      </c>
      <c r="AA129" s="128">
        <f>$Z$129*$K$129</f>
        <v>0</v>
      </c>
      <c r="AR129" s="9" t="s">
        <v>351</v>
      </c>
      <c r="AT129" s="9" t="s">
        <v>148</v>
      </c>
      <c r="AU129" s="9" t="s">
        <v>129</v>
      </c>
      <c r="AY129" s="9" t="s">
        <v>147</v>
      </c>
      <c r="BE129" s="101">
        <f>IF($U$129="základná",$N$129,0)</f>
        <v>0</v>
      </c>
      <c r="BF129" s="101">
        <f>IF($U$129="znížená",$N$129,0)</f>
        <v>0</v>
      </c>
      <c r="BG129" s="101">
        <f>IF($U$129="zákl. prenesená",$N$129,0)</f>
        <v>0</v>
      </c>
      <c r="BH129" s="101">
        <f>IF($U$129="zníž. prenesená",$N$129,0)</f>
        <v>0</v>
      </c>
      <c r="BI129" s="101">
        <f>IF($U$129="nulová",$N$129,0)</f>
        <v>0</v>
      </c>
      <c r="BJ129" s="9" t="s">
        <v>129</v>
      </c>
      <c r="BK129" s="101">
        <f>ROUND($L$129*$K$129,2)</f>
        <v>0</v>
      </c>
      <c r="BL129" s="9" t="s">
        <v>351</v>
      </c>
      <c r="BM129" s="9" t="s">
        <v>188</v>
      </c>
    </row>
    <row r="130" spans="2:65" s="9" customFormat="1" ht="15.75" customHeight="1">
      <c r="B130" s="22"/>
      <c r="C130" s="129" t="s">
        <v>192</v>
      </c>
      <c r="D130" s="129" t="s">
        <v>219</v>
      </c>
      <c r="E130" s="130" t="s">
        <v>598</v>
      </c>
      <c r="F130" s="161" t="s">
        <v>599</v>
      </c>
      <c r="G130" s="161"/>
      <c r="H130" s="161"/>
      <c r="I130" s="161"/>
      <c r="J130" s="131" t="s">
        <v>291</v>
      </c>
      <c r="K130" s="132">
        <v>0.11</v>
      </c>
      <c r="L130" s="162"/>
      <c r="M130" s="162"/>
      <c r="N130" s="162">
        <f>ROUND($L$130*$K$130,2)</f>
        <v>0</v>
      </c>
      <c r="O130" s="162"/>
      <c r="P130" s="162"/>
      <c r="Q130" s="162"/>
      <c r="R130" s="23"/>
      <c r="T130" s="126"/>
      <c r="U130" s="28" t="s">
        <v>38</v>
      </c>
      <c r="V130" s="127">
        <v>0</v>
      </c>
      <c r="W130" s="127">
        <f>$V$130*$K$130</f>
        <v>0</v>
      </c>
      <c r="X130" s="127">
        <v>0</v>
      </c>
      <c r="Y130" s="127">
        <f>$X$130*$K$130</f>
        <v>0</v>
      </c>
      <c r="Z130" s="127">
        <v>0</v>
      </c>
      <c r="AA130" s="128">
        <f>$Z$130*$K$130</f>
        <v>0</v>
      </c>
      <c r="AR130" s="9" t="s">
        <v>578</v>
      </c>
      <c r="AT130" s="9" t="s">
        <v>219</v>
      </c>
      <c r="AU130" s="9" t="s">
        <v>129</v>
      </c>
      <c r="AY130" s="9" t="s">
        <v>147</v>
      </c>
      <c r="BE130" s="101">
        <f>IF($U$130="základná",$N$130,0)</f>
        <v>0</v>
      </c>
      <c r="BF130" s="101">
        <f>IF($U$130="znížená",$N$130,0)</f>
        <v>0</v>
      </c>
      <c r="BG130" s="101">
        <f>IF($U$130="zákl. prenesená",$N$130,0)</f>
        <v>0</v>
      </c>
      <c r="BH130" s="101">
        <f>IF($U$130="zníž. prenesená",$N$130,0)</f>
        <v>0</v>
      </c>
      <c r="BI130" s="101">
        <f>IF($U$130="nulová",$N$130,0)</f>
        <v>0</v>
      </c>
      <c r="BJ130" s="9" t="s">
        <v>129</v>
      </c>
      <c r="BK130" s="101">
        <f>ROUND($L$130*$K$130,2)</f>
        <v>0</v>
      </c>
      <c r="BL130" s="9" t="s">
        <v>351</v>
      </c>
      <c r="BM130" s="9" t="s">
        <v>192</v>
      </c>
    </row>
    <row r="131" spans="2:65" s="9" customFormat="1" ht="15.75" customHeight="1">
      <c r="B131" s="22"/>
      <c r="C131" s="129" t="s">
        <v>196</v>
      </c>
      <c r="D131" s="129" t="s">
        <v>219</v>
      </c>
      <c r="E131" s="130" t="s">
        <v>600</v>
      </c>
      <c r="F131" s="161" t="s">
        <v>601</v>
      </c>
      <c r="G131" s="161"/>
      <c r="H131" s="161"/>
      <c r="I131" s="161"/>
      <c r="J131" s="131" t="s">
        <v>602</v>
      </c>
      <c r="K131" s="132">
        <v>0.011</v>
      </c>
      <c r="L131" s="162"/>
      <c r="M131" s="162"/>
      <c r="N131" s="162">
        <f>ROUND($L$131*$K$131,2)</f>
        <v>0</v>
      </c>
      <c r="O131" s="162"/>
      <c r="P131" s="162"/>
      <c r="Q131" s="162"/>
      <c r="R131" s="23"/>
      <c r="T131" s="126"/>
      <c r="U131" s="28" t="s">
        <v>38</v>
      </c>
      <c r="V131" s="127">
        <v>0</v>
      </c>
      <c r="W131" s="127">
        <f>$V$131*$K$131</f>
        <v>0</v>
      </c>
      <c r="X131" s="127">
        <v>0.0011</v>
      </c>
      <c r="Y131" s="127">
        <f>$X$131*$K$131</f>
        <v>1.21E-05</v>
      </c>
      <c r="Z131" s="127">
        <v>0</v>
      </c>
      <c r="AA131" s="128">
        <f>$Z$131*$K$131</f>
        <v>0</v>
      </c>
      <c r="AR131" s="9" t="s">
        <v>578</v>
      </c>
      <c r="AT131" s="9" t="s">
        <v>219</v>
      </c>
      <c r="AU131" s="9" t="s">
        <v>129</v>
      </c>
      <c r="AY131" s="9" t="s">
        <v>147</v>
      </c>
      <c r="BE131" s="101">
        <f>IF($U$131="základná",$N$131,0)</f>
        <v>0</v>
      </c>
      <c r="BF131" s="101">
        <f>IF($U$131="znížená",$N$131,0)</f>
        <v>0</v>
      </c>
      <c r="BG131" s="101">
        <f>IF($U$131="zákl. prenesená",$N$131,0)</f>
        <v>0</v>
      </c>
      <c r="BH131" s="101">
        <f>IF($U$131="zníž. prenesená",$N$131,0)</f>
        <v>0</v>
      </c>
      <c r="BI131" s="101">
        <f>IF($U$131="nulová",$N$131,0)</f>
        <v>0</v>
      </c>
      <c r="BJ131" s="9" t="s">
        <v>129</v>
      </c>
      <c r="BK131" s="101">
        <f>ROUND($L$131*$K$131,2)</f>
        <v>0</v>
      </c>
      <c r="BL131" s="9" t="s">
        <v>351</v>
      </c>
      <c r="BM131" s="9" t="s">
        <v>196</v>
      </c>
    </row>
    <row r="132" spans="2:65" s="9" customFormat="1" ht="27" customHeight="1">
      <c r="B132" s="22"/>
      <c r="C132" s="122" t="s">
        <v>200</v>
      </c>
      <c r="D132" s="122" t="s">
        <v>148</v>
      </c>
      <c r="E132" s="123" t="s">
        <v>603</v>
      </c>
      <c r="F132" s="158" t="s">
        <v>604</v>
      </c>
      <c r="G132" s="158"/>
      <c r="H132" s="158"/>
      <c r="I132" s="158"/>
      <c r="J132" s="124" t="s">
        <v>219</v>
      </c>
      <c r="K132" s="125">
        <v>3.08</v>
      </c>
      <c r="L132" s="159"/>
      <c r="M132" s="159"/>
      <c r="N132" s="159">
        <f>ROUND($L$132*$K$132,2)</f>
        <v>0</v>
      </c>
      <c r="O132" s="159"/>
      <c r="P132" s="159"/>
      <c r="Q132" s="159"/>
      <c r="R132" s="23"/>
      <c r="T132" s="126"/>
      <c r="U132" s="28" t="s">
        <v>38</v>
      </c>
      <c r="V132" s="127">
        <v>0</v>
      </c>
      <c r="W132" s="127">
        <f>$V$132*$K$132</f>
        <v>0</v>
      </c>
      <c r="X132" s="127">
        <v>0</v>
      </c>
      <c r="Y132" s="127">
        <f>$X$132*$K$132</f>
        <v>0</v>
      </c>
      <c r="Z132" s="127">
        <v>0</v>
      </c>
      <c r="AA132" s="128">
        <f>$Z$132*$K$132</f>
        <v>0</v>
      </c>
      <c r="AR132" s="9" t="s">
        <v>351</v>
      </c>
      <c r="AT132" s="9" t="s">
        <v>148</v>
      </c>
      <c r="AU132" s="9" t="s">
        <v>129</v>
      </c>
      <c r="AY132" s="9" t="s">
        <v>147</v>
      </c>
      <c r="BE132" s="101">
        <f>IF($U$132="základná",$N$132,0)</f>
        <v>0</v>
      </c>
      <c r="BF132" s="101">
        <f>IF($U$132="znížená",$N$132,0)</f>
        <v>0</v>
      </c>
      <c r="BG132" s="101">
        <f>IF($U$132="zákl. prenesená",$N$132,0)</f>
        <v>0</v>
      </c>
      <c r="BH132" s="101">
        <f>IF($U$132="zníž. prenesená",$N$132,0)</f>
        <v>0</v>
      </c>
      <c r="BI132" s="101">
        <f>IF($U$132="nulová",$N$132,0)</f>
        <v>0</v>
      </c>
      <c r="BJ132" s="9" t="s">
        <v>129</v>
      </c>
      <c r="BK132" s="101">
        <f>ROUND($L$132*$K$132,2)</f>
        <v>0</v>
      </c>
      <c r="BL132" s="9" t="s">
        <v>351</v>
      </c>
      <c r="BM132" s="9" t="s">
        <v>200</v>
      </c>
    </row>
    <row r="133" spans="2:65" s="9" customFormat="1" ht="15.75" customHeight="1">
      <c r="B133" s="22"/>
      <c r="C133" s="129" t="s">
        <v>206</v>
      </c>
      <c r="D133" s="129" t="s">
        <v>219</v>
      </c>
      <c r="E133" s="130" t="s">
        <v>605</v>
      </c>
      <c r="F133" s="161" t="s">
        <v>606</v>
      </c>
      <c r="G133" s="161"/>
      <c r="H133" s="161"/>
      <c r="I133" s="161"/>
      <c r="J133" s="131" t="s">
        <v>203</v>
      </c>
      <c r="K133" s="132">
        <v>0.66</v>
      </c>
      <c r="L133" s="162"/>
      <c r="M133" s="162"/>
      <c r="N133" s="162">
        <f>ROUND($L$133*$K$133,2)</f>
        <v>0</v>
      </c>
      <c r="O133" s="162"/>
      <c r="P133" s="162"/>
      <c r="Q133" s="162"/>
      <c r="R133" s="23"/>
      <c r="T133" s="126"/>
      <c r="U133" s="28" t="s">
        <v>38</v>
      </c>
      <c r="V133" s="127">
        <v>0</v>
      </c>
      <c r="W133" s="127">
        <f>$V$133*$K$133</f>
        <v>0</v>
      </c>
      <c r="X133" s="127">
        <v>0</v>
      </c>
      <c r="Y133" s="127">
        <f>$X$133*$K$133</f>
        <v>0</v>
      </c>
      <c r="Z133" s="127">
        <v>0</v>
      </c>
      <c r="AA133" s="128">
        <f>$Z$133*$K$133</f>
        <v>0</v>
      </c>
      <c r="AR133" s="9" t="s">
        <v>578</v>
      </c>
      <c r="AT133" s="9" t="s">
        <v>219</v>
      </c>
      <c r="AU133" s="9" t="s">
        <v>129</v>
      </c>
      <c r="AY133" s="9" t="s">
        <v>147</v>
      </c>
      <c r="BE133" s="101">
        <f>IF($U$133="základná",$N$133,0)</f>
        <v>0</v>
      </c>
      <c r="BF133" s="101">
        <f>IF($U$133="znížená",$N$133,0)</f>
        <v>0</v>
      </c>
      <c r="BG133" s="101">
        <f>IF($U$133="zákl. prenesená",$N$133,0)</f>
        <v>0</v>
      </c>
      <c r="BH133" s="101">
        <f>IF($U$133="zníž. prenesená",$N$133,0)</f>
        <v>0</v>
      </c>
      <c r="BI133" s="101">
        <f>IF($U$133="nulová",$N$133,0)</f>
        <v>0</v>
      </c>
      <c r="BJ133" s="9" t="s">
        <v>129</v>
      </c>
      <c r="BK133" s="101">
        <f>ROUND($L$133*$K$133,2)</f>
        <v>0</v>
      </c>
      <c r="BL133" s="9" t="s">
        <v>351</v>
      </c>
      <c r="BM133" s="9" t="s">
        <v>206</v>
      </c>
    </row>
    <row r="134" spans="2:65" s="9" customFormat="1" ht="15.75" customHeight="1">
      <c r="B134" s="22"/>
      <c r="C134" s="129" t="s">
        <v>204</v>
      </c>
      <c r="D134" s="129" t="s">
        <v>219</v>
      </c>
      <c r="E134" s="130" t="s">
        <v>607</v>
      </c>
      <c r="F134" s="161" t="s">
        <v>608</v>
      </c>
      <c r="G134" s="161"/>
      <c r="H134" s="161"/>
      <c r="I134" s="161"/>
      <c r="J134" s="131" t="s">
        <v>203</v>
      </c>
      <c r="K134" s="132">
        <v>0.66</v>
      </c>
      <c r="L134" s="162"/>
      <c r="M134" s="162"/>
      <c r="N134" s="162">
        <f>ROUND($L$134*$K$134,2)</f>
        <v>0</v>
      </c>
      <c r="O134" s="162"/>
      <c r="P134" s="162"/>
      <c r="Q134" s="162"/>
      <c r="R134" s="23"/>
      <c r="T134" s="126"/>
      <c r="U134" s="28" t="s">
        <v>38</v>
      </c>
      <c r="V134" s="127">
        <v>0</v>
      </c>
      <c r="W134" s="127">
        <f>$V$134*$K$134</f>
        <v>0</v>
      </c>
      <c r="X134" s="127">
        <v>0</v>
      </c>
      <c r="Y134" s="127">
        <f>$X$134*$K$134</f>
        <v>0</v>
      </c>
      <c r="Z134" s="127">
        <v>0</v>
      </c>
      <c r="AA134" s="128">
        <f>$Z$134*$K$134</f>
        <v>0</v>
      </c>
      <c r="AR134" s="9" t="s">
        <v>578</v>
      </c>
      <c r="AT134" s="9" t="s">
        <v>219</v>
      </c>
      <c r="AU134" s="9" t="s">
        <v>129</v>
      </c>
      <c r="AY134" s="9" t="s">
        <v>147</v>
      </c>
      <c r="BE134" s="101">
        <f>IF($U$134="základná",$N$134,0)</f>
        <v>0</v>
      </c>
      <c r="BF134" s="101">
        <f>IF($U$134="znížená",$N$134,0)</f>
        <v>0</v>
      </c>
      <c r="BG134" s="101">
        <f>IF($U$134="zákl. prenesená",$N$134,0)</f>
        <v>0</v>
      </c>
      <c r="BH134" s="101">
        <f>IF($U$134="zníž. prenesená",$N$134,0)</f>
        <v>0</v>
      </c>
      <c r="BI134" s="101">
        <f>IF($U$134="nulová",$N$134,0)</f>
        <v>0</v>
      </c>
      <c r="BJ134" s="9" t="s">
        <v>129</v>
      </c>
      <c r="BK134" s="101">
        <f>ROUND($L$134*$K$134,2)</f>
        <v>0</v>
      </c>
      <c r="BL134" s="9" t="s">
        <v>351</v>
      </c>
      <c r="BM134" s="9" t="s">
        <v>204</v>
      </c>
    </row>
    <row r="135" spans="2:65" s="9" customFormat="1" ht="15.75" customHeight="1">
      <c r="B135" s="22"/>
      <c r="C135" s="129" t="s">
        <v>214</v>
      </c>
      <c r="D135" s="129" t="s">
        <v>219</v>
      </c>
      <c r="E135" s="130" t="s">
        <v>609</v>
      </c>
      <c r="F135" s="161" t="s">
        <v>610</v>
      </c>
      <c r="G135" s="161"/>
      <c r="H135" s="161"/>
      <c r="I135" s="161"/>
      <c r="J135" s="131" t="s">
        <v>203</v>
      </c>
      <c r="K135" s="132">
        <v>0.66</v>
      </c>
      <c r="L135" s="162"/>
      <c r="M135" s="162"/>
      <c r="N135" s="162">
        <f>ROUND($L$135*$K$135,2)</f>
        <v>0</v>
      </c>
      <c r="O135" s="162"/>
      <c r="P135" s="162"/>
      <c r="Q135" s="162"/>
      <c r="R135" s="23"/>
      <c r="T135" s="126"/>
      <c r="U135" s="28" t="s">
        <v>38</v>
      </c>
      <c r="V135" s="127">
        <v>0</v>
      </c>
      <c r="W135" s="127">
        <f>$V$135*$K$135</f>
        <v>0</v>
      </c>
      <c r="X135" s="127">
        <v>0</v>
      </c>
      <c r="Y135" s="127">
        <f>$X$135*$K$135</f>
        <v>0</v>
      </c>
      <c r="Z135" s="127">
        <v>0</v>
      </c>
      <c r="AA135" s="128">
        <f>$Z$135*$K$135</f>
        <v>0</v>
      </c>
      <c r="AR135" s="9" t="s">
        <v>578</v>
      </c>
      <c r="AT135" s="9" t="s">
        <v>219</v>
      </c>
      <c r="AU135" s="9" t="s">
        <v>129</v>
      </c>
      <c r="AY135" s="9" t="s">
        <v>147</v>
      </c>
      <c r="BE135" s="101">
        <f>IF($U$135="základná",$N$135,0)</f>
        <v>0</v>
      </c>
      <c r="BF135" s="101">
        <f>IF($U$135="znížená",$N$135,0)</f>
        <v>0</v>
      </c>
      <c r="BG135" s="101">
        <f>IF($U$135="zákl. prenesená",$N$135,0)</f>
        <v>0</v>
      </c>
      <c r="BH135" s="101">
        <f>IF($U$135="zníž. prenesená",$N$135,0)</f>
        <v>0</v>
      </c>
      <c r="BI135" s="101">
        <f>IF($U$135="nulová",$N$135,0)</f>
        <v>0</v>
      </c>
      <c r="BJ135" s="9" t="s">
        <v>129</v>
      </c>
      <c r="BK135" s="101">
        <f>ROUND($L$135*$K$135,2)</f>
        <v>0</v>
      </c>
      <c r="BL135" s="9" t="s">
        <v>351</v>
      </c>
      <c r="BM135" s="9" t="s">
        <v>214</v>
      </c>
    </row>
    <row r="136" spans="2:65" s="9" customFormat="1" ht="27" customHeight="1">
      <c r="B136" s="22"/>
      <c r="C136" s="129" t="s">
        <v>260</v>
      </c>
      <c r="D136" s="129" t="s">
        <v>219</v>
      </c>
      <c r="E136" s="130" t="s">
        <v>611</v>
      </c>
      <c r="F136" s="161" t="s">
        <v>612</v>
      </c>
      <c r="G136" s="161"/>
      <c r="H136" s="161"/>
      <c r="I136" s="161"/>
      <c r="J136" s="131" t="s">
        <v>203</v>
      </c>
      <c r="K136" s="132">
        <v>1.1</v>
      </c>
      <c r="L136" s="162"/>
      <c r="M136" s="162"/>
      <c r="N136" s="162">
        <f>ROUND($L$136*$K$136,2)</f>
        <v>0</v>
      </c>
      <c r="O136" s="162"/>
      <c r="P136" s="162"/>
      <c r="Q136" s="162"/>
      <c r="R136" s="23"/>
      <c r="T136" s="126"/>
      <c r="U136" s="28" t="s">
        <v>38</v>
      </c>
      <c r="V136" s="127">
        <v>0</v>
      </c>
      <c r="W136" s="127">
        <f>$V$136*$K$136</f>
        <v>0</v>
      </c>
      <c r="X136" s="127">
        <v>0</v>
      </c>
      <c r="Y136" s="127">
        <f>$X$136*$K$136</f>
        <v>0</v>
      </c>
      <c r="Z136" s="127">
        <v>0</v>
      </c>
      <c r="AA136" s="128">
        <f>$Z$136*$K$136</f>
        <v>0</v>
      </c>
      <c r="AR136" s="9" t="s">
        <v>578</v>
      </c>
      <c r="AT136" s="9" t="s">
        <v>219</v>
      </c>
      <c r="AU136" s="9" t="s">
        <v>129</v>
      </c>
      <c r="AY136" s="9" t="s">
        <v>147</v>
      </c>
      <c r="BE136" s="101">
        <f>IF($U$136="základná",$N$136,0)</f>
        <v>0</v>
      </c>
      <c r="BF136" s="101">
        <f>IF($U$136="znížená",$N$136,0)</f>
        <v>0</v>
      </c>
      <c r="BG136" s="101">
        <f>IF($U$136="zákl. prenesená",$N$136,0)</f>
        <v>0</v>
      </c>
      <c r="BH136" s="101">
        <f>IF($U$136="zníž. prenesená",$N$136,0)</f>
        <v>0</v>
      </c>
      <c r="BI136" s="101">
        <f>IF($U$136="nulová",$N$136,0)</f>
        <v>0</v>
      </c>
      <c r="BJ136" s="9" t="s">
        <v>129</v>
      </c>
      <c r="BK136" s="101">
        <f>ROUND($L$136*$K$136,2)</f>
        <v>0</v>
      </c>
      <c r="BL136" s="9" t="s">
        <v>351</v>
      </c>
      <c r="BM136" s="9" t="s">
        <v>260</v>
      </c>
    </row>
    <row r="137" spans="2:65" s="9" customFormat="1" ht="27" customHeight="1">
      <c r="B137" s="22"/>
      <c r="C137" s="122" t="s">
        <v>218</v>
      </c>
      <c r="D137" s="122" t="s">
        <v>148</v>
      </c>
      <c r="E137" s="123" t="s">
        <v>613</v>
      </c>
      <c r="F137" s="158" t="s">
        <v>614</v>
      </c>
      <c r="G137" s="158"/>
      <c r="H137" s="158"/>
      <c r="I137" s="158"/>
      <c r="J137" s="124" t="s">
        <v>615</v>
      </c>
      <c r="K137" s="125">
        <v>0.88</v>
      </c>
      <c r="L137" s="159"/>
      <c r="M137" s="159"/>
      <c r="N137" s="159">
        <f>ROUND($L$137*$K$137,2)</f>
        <v>0</v>
      </c>
      <c r="O137" s="159"/>
      <c r="P137" s="159"/>
      <c r="Q137" s="159"/>
      <c r="R137" s="23"/>
      <c r="T137" s="126"/>
      <c r="U137" s="28" t="s">
        <v>38</v>
      </c>
      <c r="V137" s="127">
        <v>0</v>
      </c>
      <c r="W137" s="127">
        <f>$V$137*$K$137</f>
        <v>0</v>
      </c>
      <c r="X137" s="127">
        <v>0</v>
      </c>
      <c r="Y137" s="127">
        <f>$X$137*$K$137</f>
        <v>0</v>
      </c>
      <c r="Z137" s="127">
        <v>0</v>
      </c>
      <c r="AA137" s="128">
        <f>$Z$137*$K$137</f>
        <v>0</v>
      </c>
      <c r="AR137" s="9" t="s">
        <v>351</v>
      </c>
      <c r="AT137" s="9" t="s">
        <v>148</v>
      </c>
      <c r="AU137" s="9" t="s">
        <v>129</v>
      </c>
      <c r="AY137" s="9" t="s">
        <v>147</v>
      </c>
      <c r="BE137" s="101">
        <f>IF($U$137="základná",$N$137,0)</f>
        <v>0</v>
      </c>
      <c r="BF137" s="101">
        <f>IF($U$137="znížená",$N$137,0)</f>
        <v>0</v>
      </c>
      <c r="BG137" s="101">
        <f>IF($U$137="zákl. prenesená",$N$137,0)</f>
        <v>0</v>
      </c>
      <c r="BH137" s="101">
        <f>IF($U$137="zníž. prenesená",$N$137,0)</f>
        <v>0</v>
      </c>
      <c r="BI137" s="101">
        <f>IF($U$137="nulová",$N$137,0)</f>
        <v>0</v>
      </c>
      <c r="BJ137" s="9" t="s">
        <v>129</v>
      </c>
      <c r="BK137" s="101">
        <f>ROUND($L$137*$K$137,2)</f>
        <v>0</v>
      </c>
      <c r="BL137" s="9" t="s">
        <v>351</v>
      </c>
      <c r="BM137" s="9" t="s">
        <v>218</v>
      </c>
    </row>
    <row r="138" spans="2:65" s="9" customFormat="1" ht="15.75" customHeight="1">
      <c r="B138" s="22"/>
      <c r="C138" s="129" t="s">
        <v>9</v>
      </c>
      <c r="D138" s="129" t="s">
        <v>219</v>
      </c>
      <c r="E138" s="130" t="s">
        <v>616</v>
      </c>
      <c r="F138" s="161" t="s">
        <v>617</v>
      </c>
      <c r="G138" s="161"/>
      <c r="H138" s="161"/>
      <c r="I138" s="161"/>
      <c r="J138" s="131" t="s">
        <v>178</v>
      </c>
      <c r="K138" s="132">
        <v>0</v>
      </c>
      <c r="L138" s="162"/>
      <c r="M138" s="162"/>
      <c r="N138" s="162">
        <f>ROUND($L$138*$K$138,2)</f>
        <v>0</v>
      </c>
      <c r="O138" s="162"/>
      <c r="P138" s="162"/>
      <c r="Q138" s="162"/>
      <c r="R138" s="23"/>
      <c r="T138" s="126"/>
      <c r="U138" s="28" t="s">
        <v>38</v>
      </c>
      <c r="V138" s="127">
        <v>0</v>
      </c>
      <c r="W138" s="127">
        <f>$V$138*$K$138</f>
        <v>0</v>
      </c>
      <c r="X138" s="127">
        <v>1</v>
      </c>
      <c r="Y138" s="127">
        <f>$X$138*$K$138</f>
        <v>0</v>
      </c>
      <c r="Z138" s="127">
        <v>0</v>
      </c>
      <c r="AA138" s="128">
        <f>$Z$138*$K$138</f>
        <v>0</v>
      </c>
      <c r="AR138" s="9" t="s">
        <v>578</v>
      </c>
      <c r="AT138" s="9" t="s">
        <v>219</v>
      </c>
      <c r="AU138" s="9" t="s">
        <v>129</v>
      </c>
      <c r="AY138" s="9" t="s">
        <v>147</v>
      </c>
      <c r="BE138" s="101">
        <f>IF($U$138="základná",$N$138,0)</f>
        <v>0</v>
      </c>
      <c r="BF138" s="101">
        <f>IF($U$138="znížená",$N$138,0)</f>
        <v>0</v>
      </c>
      <c r="BG138" s="101">
        <f>IF($U$138="zákl. prenesená",$N$138,0)</f>
        <v>0</v>
      </c>
      <c r="BH138" s="101">
        <f>IF($U$138="zníž. prenesená",$N$138,0)</f>
        <v>0</v>
      </c>
      <c r="BI138" s="101">
        <f>IF($U$138="nulová",$N$138,0)</f>
        <v>0</v>
      </c>
      <c r="BJ138" s="9" t="s">
        <v>129</v>
      </c>
      <c r="BK138" s="101">
        <f>ROUND($L$138*$K$138,2)</f>
        <v>0</v>
      </c>
      <c r="BL138" s="9" t="s">
        <v>351</v>
      </c>
      <c r="BM138" s="9" t="s">
        <v>9</v>
      </c>
    </row>
    <row r="139" spans="2:65" s="9" customFormat="1" ht="15.75" customHeight="1">
      <c r="B139" s="22"/>
      <c r="C139" s="129" t="s">
        <v>228</v>
      </c>
      <c r="D139" s="129" t="s">
        <v>219</v>
      </c>
      <c r="E139" s="130" t="s">
        <v>618</v>
      </c>
      <c r="F139" s="161" t="s">
        <v>619</v>
      </c>
      <c r="G139" s="161"/>
      <c r="H139" s="161"/>
      <c r="I139" s="161"/>
      <c r="J139" s="131" t="s">
        <v>178</v>
      </c>
      <c r="K139" s="132">
        <v>0.001</v>
      </c>
      <c r="L139" s="162"/>
      <c r="M139" s="162"/>
      <c r="N139" s="162">
        <f>ROUND($L$139*$K$139,2)</f>
        <v>0</v>
      </c>
      <c r="O139" s="162"/>
      <c r="P139" s="162"/>
      <c r="Q139" s="162"/>
      <c r="R139" s="23"/>
      <c r="T139" s="126"/>
      <c r="U139" s="28" t="s">
        <v>38</v>
      </c>
      <c r="V139" s="127">
        <v>0</v>
      </c>
      <c r="W139" s="127">
        <f>$V$139*$K$139</f>
        <v>0</v>
      </c>
      <c r="X139" s="127">
        <v>1</v>
      </c>
      <c r="Y139" s="127">
        <f>$X$139*$K$139</f>
        <v>0.001</v>
      </c>
      <c r="Z139" s="127">
        <v>0</v>
      </c>
      <c r="AA139" s="128">
        <f>$Z$139*$K$139</f>
        <v>0</v>
      </c>
      <c r="AR139" s="9" t="s">
        <v>578</v>
      </c>
      <c r="AT139" s="9" t="s">
        <v>219</v>
      </c>
      <c r="AU139" s="9" t="s">
        <v>129</v>
      </c>
      <c r="AY139" s="9" t="s">
        <v>147</v>
      </c>
      <c r="BE139" s="101">
        <f>IF($U$139="základná",$N$139,0)</f>
        <v>0</v>
      </c>
      <c r="BF139" s="101">
        <f>IF($U$139="znížená",$N$139,0)</f>
        <v>0</v>
      </c>
      <c r="BG139" s="101">
        <f>IF($U$139="zákl. prenesená",$N$139,0)</f>
        <v>0</v>
      </c>
      <c r="BH139" s="101">
        <f>IF($U$139="zníž. prenesená",$N$139,0)</f>
        <v>0</v>
      </c>
      <c r="BI139" s="101">
        <f>IF($U$139="nulová",$N$139,0)</f>
        <v>0</v>
      </c>
      <c r="BJ139" s="9" t="s">
        <v>129</v>
      </c>
      <c r="BK139" s="101">
        <f>ROUND($L$139*$K$139,2)</f>
        <v>0</v>
      </c>
      <c r="BL139" s="9" t="s">
        <v>351</v>
      </c>
      <c r="BM139" s="9" t="s">
        <v>228</v>
      </c>
    </row>
    <row r="140" spans="2:65" s="9" customFormat="1" ht="15.75" customHeight="1">
      <c r="B140" s="22"/>
      <c r="C140" s="129" t="s">
        <v>232</v>
      </c>
      <c r="D140" s="129" t="s">
        <v>219</v>
      </c>
      <c r="E140" s="130" t="s">
        <v>620</v>
      </c>
      <c r="F140" s="161" t="s">
        <v>621</v>
      </c>
      <c r="G140" s="161"/>
      <c r="H140" s="161"/>
      <c r="I140" s="161"/>
      <c r="J140" s="131" t="s">
        <v>615</v>
      </c>
      <c r="K140" s="132">
        <v>0.087</v>
      </c>
      <c r="L140" s="162"/>
      <c r="M140" s="162"/>
      <c r="N140" s="162">
        <f>ROUND($L$140*$K$140,2)</f>
        <v>0</v>
      </c>
      <c r="O140" s="162"/>
      <c r="P140" s="162"/>
      <c r="Q140" s="162"/>
      <c r="R140" s="23"/>
      <c r="T140" s="126"/>
      <c r="U140" s="28" t="s">
        <v>38</v>
      </c>
      <c r="V140" s="127">
        <v>0</v>
      </c>
      <c r="W140" s="127">
        <f>$V$140*$K$140</f>
        <v>0</v>
      </c>
      <c r="X140" s="127">
        <v>0.00100126742712294</v>
      </c>
      <c r="Y140" s="127">
        <f>$X$140*$K$140</f>
        <v>8.711026615969578E-05</v>
      </c>
      <c r="Z140" s="127">
        <v>0</v>
      </c>
      <c r="AA140" s="128">
        <f>$Z$140*$K$140</f>
        <v>0</v>
      </c>
      <c r="AR140" s="9" t="s">
        <v>578</v>
      </c>
      <c r="AT140" s="9" t="s">
        <v>219</v>
      </c>
      <c r="AU140" s="9" t="s">
        <v>129</v>
      </c>
      <c r="AY140" s="9" t="s">
        <v>147</v>
      </c>
      <c r="BE140" s="101">
        <f>IF($U$140="základná",$N$140,0)</f>
        <v>0</v>
      </c>
      <c r="BF140" s="101">
        <f>IF($U$140="znížená",$N$140,0)</f>
        <v>0</v>
      </c>
      <c r="BG140" s="101">
        <f>IF($U$140="zákl. prenesená",$N$140,0)</f>
        <v>0</v>
      </c>
      <c r="BH140" s="101">
        <f>IF($U$140="zníž. prenesená",$N$140,0)</f>
        <v>0</v>
      </c>
      <c r="BI140" s="101">
        <f>IF($U$140="nulová",$N$140,0)</f>
        <v>0</v>
      </c>
      <c r="BJ140" s="9" t="s">
        <v>129</v>
      </c>
      <c r="BK140" s="101">
        <f>ROUND($L$140*$K$140,2)</f>
        <v>0</v>
      </c>
      <c r="BL140" s="9" t="s">
        <v>351</v>
      </c>
      <c r="BM140" s="9" t="s">
        <v>232</v>
      </c>
    </row>
    <row r="141" spans="2:65" s="9" customFormat="1" ht="15.75" customHeight="1">
      <c r="B141" s="22"/>
      <c r="C141" s="129" t="s">
        <v>236</v>
      </c>
      <c r="D141" s="129" t="s">
        <v>219</v>
      </c>
      <c r="E141" s="130" t="s">
        <v>622</v>
      </c>
      <c r="F141" s="161" t="s">
        <v>623</v>
      </c>
      <c r="G141" s="161"/>
      <c r="H141" s="161"/>
      <c r="I141" s="161"/>
      <c r="J141" s="131" t="s">
        <v>615</v>
      </c>
      <c r="K141" s="132">
        <v>0.029</v>
      </c>
      <c r="L141" s="162"/>
      <c r="M141" s="162"/>
      <c r="N141" s="162">
        <f>ROUND($L$141*$K$141,2)</f>
        <v>0</v>
      </c>
      <c r="O141" s="162"/>
      <c r="P141" s="162"/>
      <c r="Q141" s="162"/>
      <c r="R141" s="23"/>
      <c r="T141" s="126"/>
      <c r="U141" s="28" t="s">
        <v>38</v>
      </c>
      <c r="V141" s="127">
        <v>0</v>
      </c>
      <c r="W141" s="127">
        <f>$V$141*$K$141</f>
        <v>0</v>
      </c>
      <c r="X141" s="127">
        <v>0.000988593155893536</v>
      </c>
      <c r="Y141" s="127">
        <f>$X$141*$K$141</f>
        <v>2.8669201520912546E-05</v>
      </c>
      <c r="Z141" s="127">
        <v>0</v>
      </c>
      <c r="AA141" s="128">
        <f>$Z$141*$K$141</f>
        <v>0</v>
      </c>
      <c r="AR141" s="9" t="s">
        <v>578</v>
      </c>
      <c r="AT141" s="9" t="s">
        <v>219</v>
      </c>
      <c r="AU141" s="9" t="s">
        <v>129</v>
      </c>
      <c r="AY141" s="9" t="s">
        <v>147</v>
      </c>
      <c r="BE141" s="101">
        <f>IF($U$141="základná",$N$141,0)</f>
        <v>0</v>
      </c>
      <c r="BF141" s="101">
        <f>IF($U$141="znížená",$N$141,0)</f>
        <v>0</v>
      </c>
      <c r="BG141" s="101">
        <f>IF($U$141="zákl. prenesená",$N$141,0)</f>
        <v>0</v>
      </c>
      <c r="BH141" s="101">
        <f>IF($U$141="zníž. prenesená",$N$141,0)</f>
        <v>0</v>
      </c>
      <c r="BI141" s="101">
        <f>IF($U$141="nulová",$N$141,0)</f>
        <v>0</v>
      </c>
      <c r="BJ141" s="9" t="s">
        <v>129</v>
      </c>
      <c r="BK141" s="101">
        <f>ROUND($L$141*$K$141,2)</f>
        <v>0</v>
      </c>
      <c r="BL141" s="9" t="s">
        <v>351</v>
      </c>
      <c r="BM141" s="9" t="s">
        <v>236</v>
      </c>
    </row>
    <row r="142" spans="2:65" s="9" customFormat="1" ht="15.75" customHeight="1">
      <c r="B142" s="22"/>
      <c r="C142" s="129" t="s">
        <v>240</v>
      </c>
      <c r="D142" s="129" t="s">
        <v>219</v>
      </c>
      <c r="E142" s="130" t="s">
        <v>624</v>
      </c>
      <c r="F142" s="161" t="s">
        <v>625</v>
      </c>
      <c r="G142" s="161"/>
      <c r="H142" s="161"/>
      <c r="I142" s="161"/>
      <c r="J142" s="131" t="s">
        <v>602</v>
      </c>
      <c r="K142" s="132">
        <v>0</v>
      </c>
      <c r="L142" s="162"/>
      <c r="M142" s="162"/>
      <c r="N142" s="162">
        <f>ROUND($L$142*$K$142,2)</f>
        <v>0</v>
      </c>
      <c r="O142" s="162"/>
      <c r="P142" s="162"/>
      <c r="Q142" s="162"/>
      <c r="R142" s="23"/>
      <c r="T142" s="126"/>
      <c r="U142" s="28" t="s">
        <v>38</v>
      </c>
      <c r="V142" s="127">
        <v>0</v>
      </c>
      <c r="W142" s="127">
        <f>$V$142*$K$142</f>
        <v>0</v>
      </c>
      <c r="X142" s="127">
        <v>0.0375</v>
      </c>
      <c r="Y142" s="127">
        <f>$X$142*$K$142</f>
        <v>0</v>
      </c>
      <c r="Z142" s="127">
        <v>0</v>
      </c>
      <c r="AA142" s="128">
        <f>$Z$142*$K$142</f>
        <v>0</v>
      </c>
      <c r="AR142" s="9" t="s">
        <v>578</v>
      </c>
      <c r="AT142" s="9" t="s">
        <v>219</v>
      </c>
      <c r="AU142" s="9" t="s">
        <v>129</v>
      </c>
      <c r="AY142" s="9" t="s">
        <v>147</v>
      </c>
      <c r="BE142" s="101">
        <f>IF($U$142="základná",$N$142,0)</f>
        <v>0</v>
      </c>
      <c r="BF142" s="101">
        <f>IF($U$142="znížená",$N$142,0)</f>
        <v>0</v>
      </c>
      <c r="BG142" s="101">
        <f>IF($U$142="zákl. prenesená",$N$142,0)</f>
        <v>0</v>
      </c>
      <c r="BH142" s="101">
        <f>IF($U$142="zníž. prenesená",$N$142,0)</f>
        <v>0</v>
      </c>
      <c r="BI142" s="101">
        <f>IF($U$142="nulová",$N$142,0)</f>
        <v>0</v>
      </c>
      <c r="BJ142" s="9" t="s">
        <v>129</v>
      </c>
      <c r="BK142" s="101">
        <f>ROUND($L$142*$K$142,2)</f>
        <v>0</v>
      </c>
      <c r="BL142" s="9" t="s">
        <v>351</v>
      </c>
      <c r="BM142" s="9" t="s">
        <v>240</v>
      </c>
    </row>
    <row r="143" spans="2:65" s="9" customFormat="1" ht="15.75" customHeight="1">
      <c r="B143" s="22"/>
      <c r="C143" s="129" t="s">
        <v>244</v>
      </c>
      <c r="D143" s="129" t="s">
        <v>219</v>
      </c>
      <c r="E143" s="130" t="s">
        <v>626</v>
      </c>
      <c r="F143" s="161" t="s">
        <v>627</v>
      </c>
      <c r="G143" s="161"/>
      <c r="H143" s="161"/>
      <c r="I143" s="161"/>
      <c r="J143" s="131" t="s">
        <v>203</v>
      </c>
      <c r="K143" s="132">
        <v>0.37</v>
      </c>
      <c r="L143" s="162"/>
      <c r="M143" s="162"/>
      <c r="N143" s="162">
        <f>ROUND($L$143*$K$143,2)</f>
        <v>0</v>
      </c>
      <c r="O143" s="162"/>
      <c r="P143" s="162"/>
      <c r="Q143" s="162"/>
      <c r="R143" s="23"/>
      <c r="T143" s="126"/>
      <c r="U143" s="28" t="s">
        <v>38</v>
      </c>
      <c r="V143" s="127">
        <v>0</v>
      </c>
      <c r="W143" s="127">
        <f>$V$143*$K$143</f>
        <v>0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9" t="s">
        <v>578</v>
      </c>
      <c r="AT143" s="9" t="s">
        <v>219</v>
      </c>
      <c r="AU143" s="9" t="s">
        <v>129</v>
      </c>
      <c r="AY143" s="9" t="s">
        <v>147</v>
      </c>
      <c r="BE143" s="101">
        <f>IF($U$143="základná",$N$143,0)</f>
        <v>0</v>
      </c>
      <c r="BF143" s="101">
        <f>IF($U$143="znížená",$N$143,0)</f>
        <v>0</v>
      </c>
      <c r="BG143" s="101">
        <f>IF($U$143="zákl. prenesená",$N$143,0)</f>
        <v>0</v>
      </c>
      <c r="BH143" s="101">
        <f>IF($U$143="zníž. prenesená",$N$143,0)</f>
        <v>0</v>
      </c>
      <c r="BI143" s="101">
        <f>IF($U$143="nulová",$N$143,0)</f>
        <v>0</v>
      </c>
      <c r="BJ143" s="9" t="s">
        <v>129</v>
      </c>
      <c r="BK143" s="101">
        <f>ROUND($L$143*$K$143,2)</f>
        <v>0</v>
      </c>
      <c r="BL143" s="9" t="s">
        <v>351</v>
      </c>
      <c r="BM143" s="9" t="s">
        <v>244</v>
      </c>
    </row>
    <row r="144" spans="2:65" s="9" customFormat="1" ht="27" customHeight="1">
      <c r="B144" s="22"/>
      <c r="C144" s="122" t="s">
        <v>248</v>
      </c>
      <c r="D144" s="122" t="s">
        <v>148</v>
      </c>
      <c r="E144" s="123" t="s">
        <v>628</v>
      </c>
      <c r="F144" s="158" t="s">
        <v>629</v>
      </c>
      <c r="G144" s="158"/>
      <c r="H144" s="158"/>
      <c r="I144" s="158"/>
      <c r="J144" s="124" t="s">
        <v>589</v>
      </c>
      <c r="K144" s="125">
        <v>0.22</v>
      </c>
      <c r="L144" s="159"/>
      <c r="M144" s="159"/>
      <c r="N144" s="159">
        <f>ROUND($L$144*$K$144,2)</f>
        <v>0</v>
      </c>
      <c r="O144" s="159"/>
      <c r="P144" s="159"/>
      <c r="Q144" s="159"/>
      <c r="R144" s="23"/>
      <c r="T144" s="126"/>
      <c r="U144" s="28" t="s">
        <v>38</v>
      </c>
      <c r="V144" s="127">
        <v>0</v>
      </c>
      <c r="W144" s="127">
        <f>$V$144*$K$144</f>
        <v>0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9" t="s">
        <v>351</v>
      </c>
      <c r="AT144" s="9" t="s">
        <v>148</v>
      </c>
      <c r="AU144" s="9" t="s">
        <v>129</v>
      </c>
      <c r="AY144" s="9" t="s">
        <v>147</v>
      </c>
      <c r="BE144" s="101">
        <f>IF($U$144="základná",$N$144,0)</f>
        <v>0</v>
      </c>
      <c r="BF144" s="101">
        <f>IF($U$144="znížená",$N$144,0)</f>
        <v>0</v>
      </c>
      <c r="BG144" s="101">
        <f>IF($U$144="zákl. prenesená",$N$144,0)</f>
        <v>0</v>
      </c>
      <c r="BH144" s="101">
        <f>IF($U$144="zníž. prenesená",$N$144,0)</f>
        <v>0</v>
      </c>
      <c r="BI144" s="101">
        <f>IF($U$144="nulová",$N$144,0)</f>
        <v>0</v>
      </c>
      <c r="BJ144" s="9" t="s">
        <v>129</v>
      </c>
      <c r="BK144" s="101">
        <f>ROUND($L$144*$K$144,2)</f>
        <v>0</v>
      </c>
      <c r="BL144" s="9" t="s">
        <v>351</v>
      </c>
      <c r="BM144" s="9" t="s">
        <v>248</v>
      </c>
    </row>
    <row r="145" spans="2:65" s="9" customFormat="1" ht="27" customHeight="1">
      <c r="B145" s="22"/>
      <c r="C145" s="129" t="s">
        <v>252</v>
      </c>
      <c r="D145" s="129" t="s">
        <v>219</v>
      </c>
      <c r="E145" s="130" t="s">
        <v>630</v>
      </c>
      <c r="F145" s="161" t="s">
        <v>631</v>
      </c>
      <c r="G145" s="161"/>
      <c r="H145" s="161"/>
      <c r="I145" s="161"/>
      <c r="J145" s="131" t="s">
        <v>291</v>
      </c>
      <c r="K145" s="132">
        <v>0.22</v>
      </c>
      <c r="L145" s="162"/>
      <c r="M145" s="162"/>
      <c r="N145" s="162">
        <f>ROUND($L$145*$K$145,2)</f>
        <v>0</v>
      </c>
      <c r="O145" s="162"/>
      <c r="P145" s="162"/>
      <c r="Q145" s="162"/>
      <c r="R145" s="23"/>
      <c r="T145" s="126"/>
      <c r="U145" s="28" t="s">
        <v>38</v>
      </c>
      <c r="V145" s="127">
        <v>0</v>
      </c>
      <c r="W145" s="127">
        <f>$V$145*$K$145</f>
        <v>0</v>
      </c>
      <c r="X145" s="127">
        <v>0</v>
      </c>
      <c r="Y145" s="127">
        <f>$X$145*$K$145</f>
        <v>0</v>
      </c>
      <c r="Z145" s="127">
        <v>0</v>
      </c>
      <c r="AA145" s="128">
        <f>$Z$145*$K$145</f>
        <v>0</v>
      </c>
      <c r="AR145" s="9" t="s">
        <v>578</v>
      </c>
      <c r="AT145" s="9" t="s">
        <v>219</v>
      </c>
      <c r="AU145" s="9" t="s">
        <v>129</v>
      </c>
      <c r="AY145" s="9" t="s">
        <v>147</v>
      </c>
      <c r="BE145" s="101">
        <f>IF($U$145="základná",$N$145,0)</f>
        <v>0</v>
      </c>
      <c r="BF145" s="101">
        <f>IF($U$145="znížená",$N$145,0)</f>
        <v>0</v>
      </c>
      <c r="BG145" s="101">
        <f>IF($U$145="zákl. prenesená",$N$145,0)</f>
        <v>0</v>
      </c>
      <c r="BH145" s="101">
        <f>IF($U$145="zníž. prenesená",$N$145,0)</f>
        <v>0</v>
      </c>
      <c r="BI145" s="101">
        <f>IF($U$145="nulová",$N$145,0)</f>
        <v>0</v>
      </c>
      <c r="BJ145" s="9" t="s">
        <v>129</v>
      </c>
      <c r="BK145" s="101">
        <f>ROUND($L$145*$K$145,2)</f>
        <v>0</v>
      </c>
      <c r="BL145" s="9" t="s">
        <v>351</v>
      </c>
      <c r="BM145" s="9" t="s">
        <v>252</v>
      </c>
    </row>
    <row r="146" spans="2:65" s="9" customFormat="1" ht="15.75" customHeight="1">
      <c r="B146" s="22"/>
      <c r="C146" s="122" t="s">
        <v>256</v>
      </c>
      <c r="D146" s="122" t="s">
        <v>148</v>
      </c>
      <c r="E146" s="123" t="s">
        <v>632</v>
      </c>
      <c r="F146" s="158" t="s">
        <v>633</v>
      </c>
      <c r="G146" s="158"/>
      <c r="H146" s="158"/>
      <c r="I146" s="158"/>
      <c r="J146" s="124" t="s">
        <v>222</v>
      </c>
      <c r="K146" s="125">
        <v>14.08</v>
      </c>
      <c r="L146" s="159"/>
      <c r="M146" s="159"/>
      <c r="N146" s="159">
        <f>ROUND($L$146*$K$146,2)</f>
        <v>0</v>
      </c>
      <c r="O146" s="159"/>
      <c r="P146" s="159"/>
      <c r="Q146" s="159"/>
      <c r="R146" s="23"/>
      <c r="T146" s="126"/>
      <c r="U146" s="28" t="s">
        <v>38</v>
      </c>
      <c r="V146" s="127">
        <v>0</v>
      </c>
      <c r="W146" s="127">
        <f>$V$146*$K$146</f>
        <v>0</v>
      </c>
      <c r="X146" s="127">
        <v>0</v>
      </c>
      <c r="Y146" s="127">
        <f>$X$146*$K$146</f>
        <v>0</v>
      </c>
      <c r="Z146" s="127">
        <v>0</v>
      </c>
      <c r="AA146" s="128">
        <f>$Z$146*$K$146</f>
        <v>0</v>
      </c>
      <c r="AR146" s="9" t="s">
        <v>351</v>
      </c>
      <c r="AT146" s="9" t="s">
        <v>148</v>
      </c>
      <c r="AU146" s="9" t="s">
        <v>129</v>
      </c>
      <c r="AY146" s="9" t="s">
        <v>147</v>
      </c>
      <c r="BE146" s="101">
        <f>IF($U$146="základná",$N$146,0)</f>
        <v>0</v>
      </c>
      <c r="BF146" s="101">
        <f>IF($U$146="znížená",$N$146,0)</f>
        <v>0</v>
      </c>
      <c r="BG146" s="101">
        <f>IF($U$146="zákl. prenesená",$N$146,0)</f>
        <v>0</v>
      </c>
      <c r="BH146" s="101">
        <f>IF($U$146="zníž. prenesená",$N$146,0)</f>
        <v>0</v>
      </c>
      <c r="BI146" s="101">
        <f>IF($U$146="nulová",$N$146,0)</f>
        <v>0</v>
      </c>
      <c r="BJ146" s="9" t="s">
        <v>129</v>
      </c>
      <c r="BK146" s="101">
        <f>ROUND($L$146*$K$146,2)</f>
        <v>0</v>
      </c>
      <c r="BL146" s="9" t="s">
        <v>351</v>
      </c>
      <c r="BM146" s="9" t="s">
        <v>256</v>
      </c>
    </row>
    <row r="147" spans="2:65" s="9" customFormat="1" ht="15.75" customHeight="1">
      <c r="B147" s="22"/>
      <c r="C147" s="129" t="s">
        <v>264</v>
      </c>
      <c r="D147" s="129" t="s">
        <v>219</v>
      </c>
      <c r="E147" s="130" t="s">
        <v>634</v>
      </c>
      <c r="F147" s="161" t="s">
        <v>635</v>
      </c>
      <c r="G147" s="161"/>
      <c r="H147" s="161"/>
      <c r="I147" s="161"/>
      <c r="J147" s="131" t="s">
        <v>222</v>
      </c>
      <c r="K147" s="132">
        <v>6.6</v>
      </c>
      <c r="L147" s="162"/>
      <c r="M147" s="162"/>
      <c r="N147" s="162">
        <f>ROUND($L$147*$K$147,2)</f>
        <v>0</v>
      </c>
      <c r="O147" s="162"/>
      <c r="P147" s="162"/>
      <c r="Q147" s="162"/>
      <c r="R147" s="23"/>
      <c r="T147" s="126"/>
      <c r="U147" s="28" t="s">
        <v>38</v>
      </c>
      <c r="V147" s="127">
        <v>0</v>
      </c>
      <c r="W147" s="127">
        <f>$V$147*$K$147</f>
        <v>0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9" t="s">
        <v>578</v>
      </c>
      <c r="AT147" s="9" t="s">
        <v>219</v>
      </c>
      <c r="AU147" s="9" t="s">
        <v>129</v>
      </c>
      <c r="AY147" s="9" t="s">
        <v>147</v>
      </c>
      <c r="BE147" s="101">
        <f>IF($U$147="základná",$N$147,0)</f>
        <v>0</v>
      </c>
      <c r="BF147" s="101">
        <f>IF($U$147="znížená",$N$147,0)</f>
        <v>0</v>
      </c>
      <c r="BG147" s="101">
        <f>IF($U$147="zákl. prenesená",$N$147,0)</f>
        <v>0</v>
      </c>
      <c r="BH147" s="101">
        <f>IF($U$147="zníž. prenesená",$N$147,0)</f>
        <v>0</v>
      </c>
      <c r="BI147" s="101">
        <f>IF($U$147="nulová",$N$147,0)</f>
        <v>0</v>
      </c>
      <c r="BJ147" s="9" t="s">
        <v>129</v>
      </c>
      <c r="BK147" s="101">
        <f>ROUND($L$147*$K$147,2)</f>
        <v>0</v>
      </c>
      <c r="BL147" s="9" t="s">
        <v>351</v>
      </c>
      <c r="BM147" s="9" t="s">
        <v>264</v>
      </c>
    </row>
    <row r="148" spans="2:65" s="9" customFormat="1" ht="15.75" customHeight="1">
      <c r="B148" s="22"/>
      <c r="C148" s="129" t="s">
        <v>268</v>
      </c>
      <c r="D148" s="129" t="s">
        <v>219</v>
      </c>
      <c r="E148" s="130" t="s">
        <v>636</v>
      </c>
      <c r="F148" s="161" t="s">
        <v>637</v>
      </c>
      <c r="G148" s="161"/>
      <c r="H148" s="161"/>
      <c r="I148" s="161"/>
      <c r="J148" s="131" t="s">
        <v>222</v>
      </c>
      <c r="K148" s="132">
        <v>6.6</v>
      </c>
      <c r="L148" s="162"/>
      <c r="M148" s="162"/>
      <c r="N148" s="162">
        <f>ROUND($L$148*$K$148,2)</f>
        <v>0</v>
      </c>
      <c r="O148" s="162"/>
      <c r="P148" s="162"/>
      <c r="Q148" s="162"/>
      <c r="R148" s="23"/>
      <c r="T148" s="126"/>
      <c r="U148" s="28" t="s">
        <v>38</v>
      </c>
      <c r="V148" s="127">
        <v>0</v>
      </c>
      <c r="W148" s="127">
        <f>$V$148*$K$148</f>
        <v>0</v>
      </c>
      <c r="X148" s="127">
        <v>0</v>
      </c>
      <c r="Y148" s="127">
        <f>$X$148*$K$148</f>
        <v>0</v>
      </c>
      <c r="Z148" s="127">
        <v>0</v>
      </c>
      <c r="AA148" s="128">
        <f>$Z$148*$K$148</f>
        <v>0</v>
      </c>
      <c r="AR148" s="9" t="s">
        <v>578</v>
      </c>
      <c r="AT148" s="9" t="s">
        <v>219</v>
      </c>
      <c r="AU148" s="9" t="s">
        <v>129</v>
      </c>
      <c r="AY148" s="9" t="s">
        <v>147</v>
      </c>
      <c r="BE148" s="101">
        <f>IF($U$148="základná",$N$148,0)</f>
        <v>0</v>
      </c>
      <c r="BF148" s="101">
        <f>IF($U$148="znížená",$N$148,0)</f>
        <v>0</v>
      </c>
      <c r="BG148" s="101">
        <f>IF($U$148="zákl. prenesená",$N$148,0)</f>
        <v>0</v>
      </c>
      <c r="BH148" s="101">
        <f>IF($U$148="zníž. prenesená",$N$148,0)</f>
        <v>0</v>
      </c>
      <c r="BI148" s="101">
        <f>IF($U$148="nulová",$N$148,0)</f>
        <v>0</v>
      </c>
      <c r="BJ148" s="9" t="s">
        <v>129</v>
      </c>
      <c r="BK148" s="101">
        <f>ROUND($L$148*$K$148,2)</f>
        <v>0</v>
      </c>
      <c r="BL148" s="9" t="s">
        <v>351</v>
      </c>
      <c r="BM148" s="9" t="s">
        <v>268</v>
      </c>
    </row>
    <row r="149" spans="2:65" s="9" customFormat="1" ht="27" customHeight="1">
      <c r="B149" s="22"/>
      <c r="C149" s="129" t="s">
        <v>272</v>
      </c>
      <c r="D149" s="129" t="s">
        <v>219</v>
      </c>
      <c r="E149" s="130" t="s">
        <v>638</v>
      </c>
      <c r="F149" s="161" t="s">
        <v>639</v>
      </c>
      <c r="G149" s="161"/>
      <c r="H149" s="161"/>
      <c r="I149" s="161"/>
      <c r="J149" s="131" t="s">
        <v>222</v>
      </c>
      <c r="K149" s="132">
        <v>0.88</v>
      </c>
      <c r="L149" s="162"/>
      <c r="M149" s="162"/>
      <c r="N149" s="162">
        <f>ROUND($L$149*$K$149,2)</f>
        <v>0</v>
      </c>
      <c r="O149" s="162"/>
      <c r="P149" s="162"/>
      <c r="Q149" s="162"/>
      <c r="R149" s="23"/>
      <c r="T149" s="126"/>
      <c r="U149" s="28" t="s">
        <v>38</v>
      </c>
      <c r="V149" s="127">
        <v>0</v>
      </c>
      <c r="W149" s="127">
        <f>$V$149*$K$149</f>
        <v>0</v>
      </c>
      <c r="X149" s="127">
        <v>0</v>
      </c>
      <c r="Y149" s="127">
        <f>$X$149*$K$149</f>
        <v>0</v>
      </c>
      <c r="Z149" s="127">
        <v>0</v>
      </c>
      <c r="AA149" s="128">
        <f>$Z$149*$K$149</f>
        <v>0</v>
      </c>
      <c r="AR149" s="9" t="s">
        <v>578</v>
      </c>
      <c r="AT149" s="9" t="s">
        <v>219</v>
      </c>
      <c r="AU149" s="9" t="s">
        <v>129</v>
      </c>
      <c r="AY149" s="9" t="s">
        <v>147</v>
      </c>
      <c r="BE149" s="101">
        <f>IF($U$149="základná",$N$149,0)</f>
        <v>0</v>
      </c>
      <c r="BF149" s="101">
        <f>IF($U$149="znížená",$N$149,0)</f>
        <v>0</v>
      </c>
      <c r="BG149" s="101">
        <f>IF($U$149="zákl. prenesená",$N$149,0)</f>
        <v>0</v>
      </c>
      <c r="BH149" s="101">
        <f>IF($U$149="zníž. prenesená",$N$149,0)</f>
        <v>0</v>
      </c>
      <c r="BI149" s="101">
        <f>IF($U$149="nulová",$N$149,0)</f>
        <v>0</v>
      </c>
      <c r="BJ149" s="9" t="s">
        <v>129</v>
      </c>
      <c r="BK149" s="101">
        <f>ROUND($L$149*$K$149,2)</f>
        <v>0</v>
      </c>
      <c r="BL149" s="9" t="s">
        <v>351</v>
      </c>
      <c r="BM149" s="9" t="s">
        <v>272</v>
      </c>
    </row>
    <row r="150" spans="2:65" s="9" customFormat="1" ht="27" customHeight="1">
      <c r="B150" s="22"/>
      <c r="C150" s="122" t="s">
        <v>223</v>
      </c>
      <c r="D150" s="122" t="s">
        <v>148</v>
      </c>
      <c r="E150" s="123" t="s">
        <v>640</v>
      </c>
      <c r="F150" s="158" t="s">
        <v>641</v>
      </c>
      <c r="G150" s="158"/>
      <c r="H150" s="158"/>
      <c r="I150" s="158"/>
      <c r="J150" s="124" t="s">
        <v>219</v>
      </c>
      <c r="K150" s="125">
        <v>4.4</v>
      </c>
      <c r="L150" s="159"/>
      <c r="M150" s="159"/>
      <c r="N150" s="159">
        <f>ROUND($L$150*$K$150,2)</f>
        <v>0</v>
      </c>
      <c r="O150" s="159"/>
      <c r="P150" s="159"/>
      <c r="Q150" s="159"/>
      <c r="R150" s="23"/>
      <c r="T150" s="126"/>
      <c r="U150" s="28" t="s">
        <v>38</v>
      </c>
      <c r="V150" s="127">
        <v>0</v>
      </c>
      <c r="W150" s="127">
        <f>$V$150*$K$150</f>
        <v>0</v>
      </c>
      <c r="X150" s="127">
        <v>0</v>
      </c>
      <c r="Y150" s="127">
        <f>$X$150*$K$150</f>
        <v>0</v>
      </c>
      <c r="Z150" s="127">
        <v>0</v>
      </c>
      <c r="AA150" s="128">
        <f>$Z$150*$K$150</f>
        <v>0</v>
      </c>
      <c r="AR150" s="9" t="s">
        <v>351</v>
      </c>
      <c r="AT150" s="9" t="s">
        <v>148</v>
      </c>
      <c r="AU150" s="9" t="s">
        <v>129</v>
      </c>
      <c r="AY150" s="9" t="s">
        <v>147</v>
      </c>
      <c r="BE150" s="101">
        <f>IF($U$150="základná",$N$150,0)</f>
        <v>0</v>
      </c>
      <c r="BF150" s="101">
        <f>IF($U$150="znížená",$N$150,0)</f>
        <v>0</v>
      </c>
      <c r="BG150" s="101">
        <f>IF($U$150="zákl. prenesená",$N$150,0)</f>
        <v>0</v>
      </c>
      <c r="BH150" s="101">
        <f>IF($U$150="zníž. prenesená",$N$150,0)</f>
        <v>0</v>
      </c>
      <c r="BI150" s="101">
        <f>IF($U$150="nulová",$N$150,0)</f>
        <v>0</v>
      </c>
      <c r="BJ150" s="9" t="s">
        <v>129</v>
      </c>
      <c r="BK150" s="101">
        <f>ROUND($L$150*$K$150,2)</f>
        <v>0</v>
      </c>
      <c r="BL150" s="9" t="s">
        <v>351</v>
      </c>
      <c r="BM150" s="9" t="s">
        <v>223</v>
      </c>
    </row>
    <row r="151" spans="2:65" s="9" customFormat="1" ht="15.75" customHeight="1">
      <c r="B151" s="22"/>
      <c r="C151" s="129" t="s">
        <v>279</v>
      </c>
      <c r="D151" s="129" t="s">
        <v>219</v>
      </c>
      <c r="E151" s="130" t="s">
        <v>642</v>
      </c>
      <c r="F151" s="161" t="s">
        <v>643</v>
      </c>
      <c r="G151" s="161"/>
      <c r="H151" s="161"/>
      <c r="I151" s="161"/>
      <c r="J151" s="131" t="s">
        <v>203</v>
      </c>
      <c r="K151" s="132">
        <v>4.4</v>
      </c>
      <c r="L151" s="162"/>
      <c r="M151" s="162"/>
      <c r="N151" s="162">
        <f>ROUND($L$151*$K$151,2)</f>
        <v>0</v>
      </c>
      <c r="O151" s="162"/>
      <c r="P151" s="162"/>
      <c r="Q151" s="162"/>
      <c r="R151" s="23"/>
      <c r="T151" s="126"/>
      <c r="U151" s="28" t="s">
        <v>38</v>
      </c>
      <c r="V151" s="127">
        <v>0</v>
      </c>
      <c r="W151" s="127">
        <f>$V$151*$K$151</f>
        <v>0</v>
      </c>
      <c r="X151" s="127">
        <v>0</v>
      </c>
      <c r="Y151" s="127">
        <f>$X$151*$K$151</f>
        <v>0</v>
      </c>
      <c r="Z151" s="127">
        <v>0</v>
      </c>
      <c r="AA151" s="128">
        <f>$Z$151*$K$151</f>
        <v>0</v>
      </c>
      <c r="AR151" s="9" t="s">
        <v>578</v>
      </c>
      <c r="AT151" s="9" t="s">
        <v>219</v>
      </c>
      <c r="AU151" s="9" t="s">
        <v>129</v>
      </c>
      <c r="AY151" s="9" t="s">
        <v>147</v>
      </c>
      <c r="BE151" s="101">
        <f>IF($U$151="základná",$N$151,0)</f>
        <v>0</v>
      </c>
      <c r="BF151" s="101">
        <f>IF($U$151="znížená",$N$151,0)</f>
        <v>0</v>
      </c>
      <c r="BG151" s="101">
        <f>IF($U$151="zákl. prenesená",$N$151,0)</f>
        <v>0</v>
      </c>
      <c r="BH151" s="101">
        <f>IF($U$151="zníž. prenesená",$N$151,0)</f>
        <v>0</v>
      </c>
      <c r="BI151" s="101">
        <f>IF($U$151="nulová",$N$151,0)</f>
        <v>0</v>
      </c>
      <c r="BJ151" s="9" t="s">
        <v>129</v>
      </c>
      <c r="BK151" s="101">
        <f>ROUND($L$151*$K$151,2)</f>
        <v>0</v>
      </c>
      <c r="BL151" s="9" t="s">
        <v>351</v>
      </c>
      <c r="BM151" s="9" t="s">
        <v>279</v>
      </c>
    </row>
    <row r="152" spans="2:65" s="9" customFormat="1" ht="15.75" customHeight="1">
      <c r="B152" s="22"/>
      <c r="C152" s="129" t="s">
        <v>283</v>
      </c>
      <c r="D152" s="129" t="s">
        <v>219</v>
      </c>
      <c r="E152" s="130" t="s">
        <v>644</v>
      </c>
      <c r="F152" s="161" t="s">
        <v>645</v>
      </c>
      <c r="G152" s="161"/>
      <c r="H152" s="161"/>
      <c r="I152" s="161"/>
      <c r="J152" s="131" t="s">
        <v>646</v>
      </c>
      <c r="K152" s="132">
        <v>0.88</v>
      </c>
      <c r="L152" s="162"/>
      <c r="M152" s="162"/>
      <c r="N152" s="162">
        <f>ROUND($L$152*$K$152,2)</f>
        <v>0</v>
      </c>
      <c r="O152" s="162"/>
      <c r="P152" s="162"/>
      <c r="Q152" s="162"/>
      <c r="R152" s="23"/>
      <c r="T152" s="126"/>
      <c r="U152" s="28" t="s">
        <v>38</v>
      </c>
      <c r="V152" s="127">
        <v>0</v>
      </c>
      <c r="W152" s="127">
        <f>$V$152*$K$152</f>
        <v>0</v>
      </c>
      <c r="X152" s="127">
        <v>0</v>
      </c>
      <c r="Y152" s="127">
        <f>$X$152*$K$152</f>
        <v>0</v>
      </c>
      <c r="Z152" s="127">
        <v>0</v>
      </c>
      <c r="AA152" s="128">
        <f>$Z$152*$K$152</f>
        <v>0</v>
      </c>
      <c r="AR152" s="9" t="s">
        <v>578</v>
      </c>
      <c r="AT152" s="9" t="s">
        <v>219</v>
      </c>
      <c r="AU152" s="9" t="s">
        <v>129</v>
      </c>
      <c r="AY152" s="9" t="s">
        <v>147</v>
      </c>
      <c r="BE152" s="101">
        <f>IF($U$152="základná",$N$152,0)</f>
        <v>0</v>
      </c>
      <c r="BF152" s="101">
        <f>IF($U$152="znížená",$N$152,0)</f>
        <v>0</v>
      </c>
      <c r="BG152" s="101">
        <f>IF($U$152="zákl. prenesená",$N$152,0)</f>
        <v>0</v>
      </c>
      <c r="BH152" s="101">
        <f>IF($U$152="zníž. prenesená",$N$152,0)</f>
        <v>0</v>
      </c>
      <c r="BI152" s="101">
        <f>IF($U$152="nulová",$N$152,0)</f>
        <v>0</v>
      </c>
      <c r="BJ152" s="9" t="s">
        <v>129</v>
      </c>
      <c r="BK152" s="101">
        <f>ROUND($L$152*$K$152,2)</f>
        <v>0</v>
      </c>
      <c r="BL152" s="9" t="s">
        <v>351</v>
      </c>
      <c r="BM152" s="9" t="s">
        <v>283</v>
      </c>
    </row>
    <row r="153" spans="2:65" s="9" customFormat="1" ht="27" customHeight="1">
      <c r="B153" s="22"/>
      <c r="C153" s="122" t="s">
        <v>288</v>
      </c>
      <c r="D153" s="122" t="s">
        <v>148</v>
      </c>
      <c r="E153" s="123" t="s">
        <v>647</v>
      </c>
      <c r="F153" s="158" t="s">
        <v>648</v>
      </c>
      <c r="G153" s="158"/>
      <c r="H153" s="158"/>
      <c r="I153" s="158"/>
      <c r="J153" s="124" t="s">
        <v>219</v>
      </c>
      <c r="K153" s="125">
        <v>1.32</v>
      </c>
      <c r="L153" s="159"/>
      <c r="M153" s="159"/>
      <c r="N153" s="159">
        <f>ROUND($L$153*$K$153,2)</f>
        <v>0</v>
      </c>
      <c r="O153" s="159"/>
      <c r="P153" s="159"/>
      <c r="Q153" s="159"/>
      <c r="R153" s="23"/>
      <c r="T153" s="126"/>
      <c r="U153" s="28" t="s">
        <v>38</v>
      </c>
      <c r="V153" s="127">
        <v>0</v>
      </c>
      <c r="W153" s="127">
        <f>$V$153*$K$153</f>
        <v>0</v>
      </c>
      <c r="X153" s="127">
        <v>0</v>
      </c>
      <c r="Y153" s="127">
        <f>$X$153*$K$153</f>
        <v>0</v>
      </c>
      <c r="Z153" s="127">
        <v>0</v>
      </c>
      <c r="AA153" s="128">
        <f>$Z$153*$K$153</f>
        <v>0</v>
      </c>
      <c r="AR153" s="9" t="s">
        <v>351</v>
      </c>
      <c r="AT153" s="9" t="s">
        <v>148</v>
      </c>
      <c r="AU153" s="9" t="s">
        <v>129</v>
      </c>
      <c r="AY153" s="9" t="s">
        <v>147</v>
      </c>
      <c r="BE153" s="101">
        <f>IF($U$153="základná",$N$153,0)</f>
        <v>0</v>
      </c>
      <c r="BF153" s="101">
        <f>IF($U$153="znížená",$N$153,0)</f>
        <v>0</v>
      </c>
      <c r="BG153" s="101">
        <f>IF($U$153="zákl. prenesená",$N$153,0)</f>
        <v>0</v>
      </c>
      <c r="BH153" s="101">
        <f>IF($U$153="zníž. prenesená",$N$153,0)</f>
        <v>0</v>
      </c>
      <c r="BI153" s="101">
        <f>IF($U$153="nulová",$N$153,0)</f>
        <v>0</v>
      </c>
      <c r="BJ153" s="9" t="s">
        <v>129</v>
      </c>
      <c r="BK153" s="101">
        <f>ROUND($L$153*$K$153,2)</f>
        <v>0</v>
      </c>
      <c r="BL153" s="9" t="s">
        <v>351</v>
      </c>
      <c r="BM153" s="9" t="s">
        <v>288</v>
      </c>
    </row>
    <row r="154" spans="2:65" s="9" customFormat="1" ht="15.75" customHeight="1">
      <c r="B154" s="22"/>
      <c r="C154" s="129" t="s">
        <v>293</v>
      </c>
      <c r="D154" s="129" t="s">
        <v>219</v>
      </c>
      <c r="E154" s="130" t="s">
        <v>649</v>
      </c>
      <c r="F154" s="161" t="s">
        <v>650</v>
      </c>
      <c r="G154" s="161"/>
      <c r="H154" s="161"/>
      <c r="I154" s="161"/>
      <c r="J154" s="131" t="s">
        <v>291</v>
      </c>
      <c r="K154" s="132">
        <v>0.88</v>
      </c>
      <c r="L154" s="162"/>
      <c r="M154" s="162"/>
      <c r="N154" s="162">
        <f>ROUND($L$154*$K$154,2)</f>
        <v>0</v>
      </c>
      <c r="O154" s="162"/>
      <c r="P154" s="162"/>
      <c r="Q154" s="162"/>
      <c r="R154" s="23"/>
      <c r="T154" s="126"/>
      <c r="U154" s="28" t="s">
        <v>38</v>
      </c>
      <c r="V154" s="127">
        <v>0</v>
      </c>
      <c r="W154" s="127">
        <f>$V$154*$K$154</f>
        <v>0</v>
      </c>
      <c r="X154" s="127">
        <v>0</v>
      </c>
      <c r="Y154" s="127">
        <f>$X$154*$K$154</f>
        <v>0</v>
      </c>
      <c r="Z154" s="127">
        <v>0</v>
      </c>
      <c r="AA154" s="128">
        <f>$Z$154*$K$154</f>
        <v>0</v>
      </c>
      <c r="AR154" s="9" t="s">
        <v>578</v>
      </c>
      <c r="AT154" s="9" t="s">
        <v>219</v>
      </c>
      <c r="AU154" s="9" t="s">
        <v>129</v>
      </c>
      <c r="AY154" s="9" t="s">
        <v>147</v>
      </c>
      <c r="BE154" s="101">
        <f>IF($U$154="základná",$N$154,0)</f>
        <v>0</v>
      </c>
      <c r="BF154" s="101">
        <f>IF($U$154="znížená",$N$154,0)</f>
        <v>0</v>
      </c>
      <c r="BG154" s="101">
        <f>IF($U$154="zákl. prenesená",$N$154,0)</f>
        <v>0</v>
      </c>
      <c r="BH154" s="101">
        <f>IF($U$154="zníž. prenesená",$N$154,0)</f>
        <v>0</v>
      </c>
      <c r="BI154" s="101">
        <f>IF($U$154="nulová",$N$154,0)</f>
        <v>0</v>
      </c>
      <c r="BJ154" s="9" t="s">
        <v>129</v>
      </c>
      <c r="BK154" s="101">
        <f>ROUND($L$154*$K$154,2)</f>
        <v>0</v>
      </c>
      <c r="BL154" s="9" t="s">
        <v>351</v>
      </c>
      <c r="BM154" s="9" t="s">
        <v>293</v>
      </c>
    </row>
    <row r="155" spans="2:65" s="9" customFormat="1" ht="15.75" customHeight="1">
      <c r="B155" s="22"/>
      <c r="C155" s="129" t="s">
        <v>297</v>
      </c>
      <c r="D155" s="129" t="s">
        <v>219</v>
      </c>
      <c r="E155" s="130" t="s">
        <v>651</v>
      </c>
      <c r="F155" s="161" t="s">
        <v>652</v>
      </c>
      <c r="G155" s="161"/>
      <c r="H155" s="161"/>
      <c r="I155" s="161"/>
      <c r="J155" s="131" t="s">
        <v>291</v>
      </c>
      <c r="K155" s="132">
        <v>0.33</v>
      </c>
      <c r="L155" s="162"/>
      <c r="M155" s="162"/>
      <c r="N155" s="162">
        <f>ROUND($L$155*$K$155,2)</f>
        <v>0</v>
      </c>
      <c r="O155" s="162"/>
      <c r="P155" s="162"/>
      <c r="Q155" s="162"/>
      <c r="R155" s="23"/>
      <c r="T155" s="126"/>
      <c r="U155" s="28" t="s">
        <v>38</v>
      </c>
      <c r="V155" s="127">
        <v>0</v>
      </c>
      <c r="W155" s="127">
        <f>$V$155*$K$155</f>
        <v>0</v>
      </c>
      <c r="X155" s="127">
        <v>0</v>
      </c>
      <c r="Y155" s="127">
        <f>$X$155*$K$155</f>
        <v>0</v>
      </c>
      <c r="Z155" s="127">
        <v>0</v>
      </c>
      <c r="AA155" s="128">
        <f>$Z$155*$K$155</f>
        <v>0</v>
      </c>
      <c r="AR155" s="9" t="s">
        <v>578</v>
      </c>
      <c r="AT155" s="9" t="s">
        <v>219</v>
      </c>
      <c r="AU155" s="9" t="s">
        <v>129</v>
      </c>
      <c r="AY155" s="9" t="s">
        <v>147</v>
      </c>
      <c r="BE155" s="101">
        <f>IF($U$155="základná",$N$155,0)</f>
        <v>0</v>
      </c>
      <c r="BF155" s="101">
        <f>IF($U$155="znížená",$N$155,0)</f>
        <v>0</v>
      </c>
      <c r="BG155" s="101">
        <f>IF($U$155="zákl. prenesená",$N$155,0)</f>
        <v>0</v>
      </c>
      <c r="BH155" s="101">
        <f>IF($U$155="zníž. prenesená",$N$155,0)</f>
        <v>0</v>
      </c>
      <c r="BI155" s="101">
        <f>IF($U$155="nulová",$N$155,0)</f>
        <v>0</v>
      </c>
      <c r="BJ155" s="9" t="s">
        <v>129</v>
      </c>
      <c r="BK155" s="101">
        <f>ROUND($L$155*$K$155,2)</f>
        <v>0</v>
      </c>
      <c r="BL155" s="9" t="s">
        <v>351</v>
      </c>
      <c r="BM155" s="9" t="s">
        <v>297</v>
      </c>
    </row>
    <row r="156" spans="2:65" s="9" customFormat="1" ht="15.75" customHeight="1">
      <c r="B156" s="22"/>
      <c r="C156" s="129" t="s">
        <v>301</v>
      </c>
      <c r="D156" s="129" t="s">
        <v>219</v>
      </c>
      <c r="E156" s="130" t="s">
        <v>653</v>
      </c>
      <c r="F156" s="161" t="s">
        <v>654</v>
      </c>
      <c r="G156" s="161"/>
      <c r="H156" s="161"/>
      <c r="I156" s="161"/>
      <c r="J156" s="131" t="s">
        <v>291</v>
      </c>
      <c r="K156" s="132">
        <v>0.11</v>
      </c>
      <c r="L156" s="162"/>
      <c r="M156" s="162"/>
      <c r="N156" s="162">
        <f>ROUND($L$156*$K$156,2)</f>
        <v>0</v>
      </c>
      <c r="O156" s="162"/>
      <c r="P156" s="162"/>
      <c r="Q156" s="162"/>
      <c r="R156" s="23"/>
      <c r="T156" s="126"/>
      <c r="U156" s="28" t="s">
        <v>38</v>
      </c>
      <c r="V156" s="127">
        <v>0</v>
      </c>
      <c r="W156" s="127">
        <f>$V$156*$K$156</f>
        <v>0</v>
      </c>
      <c r="X156" s="127">
        <v>0</v>
      </c>
      <c r="Y156" s="127">
        <f>$X$156*$K$156</f>
        <v>0</v>
      </c>
      <c r="Z156" s="127">
        <v>0</v>
      </c>
      <c r="AA156" s="128">
        <f>$Z$156*$K$156</f>
        <v>0</v>
      </c>
      <c r="AR156" s="9" t="s">
        <v>578</v>
      </c>
      <c r="AT156" s="9" t="s">
        <v>219</v>
      </c>
      <c r="AU156" s="9" t="s">
        <v>129</v>
      </c>
      <c r="AY156" s="9" t="s">
        <v>147</v>
      </c>
      <c r="BE156" s="101">
        <f>IF($U$156="základná",$N$156,0)</f>
        <v>0</v>
      </c>
      <c r="BF156" s="101">
        <f>IF($U$156="znížená",$N$156,0)</f>
        <v>0</v>
      </c>
      <c r="BG156" s="101">
        <f>IF($U$156="zákl. prenesená",$N$156,0)</f>
        <v>0</v>
      </c>
      <c r="BH156" s="101">
        <f>IF($U$156="zníž. prenesená",$N$156,0)</f>
        <v>0</v>
      </c>
      <c r="BI156" s="101">
        <f>IF($U$156="nulová",$N$156,0)</f>
        <v>0</v>
      </c>
      <c r="BJ156" s="9" t="s">
        <v>129</v>
      </c>
      <c r="BK156" s="101">
        <f>ROUND($L$156*$K$156,2)</f>
        <v>0</v>
      </c>
      <c r="BL156" s="9" t="s">
        <v>351</v>
      </c>
      <c r="BM156" s="9" t="s">
        <v>301</v>
      </c>
    </row>
    <row r="157" spans="2:65" s="9" customFormat="1" ht="15.75" customHeight="1">
      <c r="B157" s="22"/>
      <c r="C157" s="129" t="s">
        <v>305</v>
      </c>
      <c r="D157" s="129" t="s">
        <v>219</v>
      </c>
      <c r="E157" s="130" t="s">
        <v>655</v>
      </c>
      <c r="F157" s="161" t="s">
        <v>656</v>
      </c>
      <c r="G157" s="161"/>
      <c r="H157" s="161"/>
      <c r="I157" s="161"/>
      <c r="J157" s="131" t="s">
        <v>615</v>
      </c>
      <c r="K157" s="132">
        <v>1.32</v>
      </c>
      <c r="L157" s="162"/>
      <c r="M157" s="162"/>
      <c r="N157" s="162">
        <f>ROUND($L$157*$K$157,2)</f>
        <v>0</v>
      </c>
      <c r="O157" s="162"/>
      <c r="P157" s="162"/>
      <c r="Q157" s="162"/>
      <c r="R157" s="23"/>
      <c r="T157" s="126"/>
      <c r="U157" s="28" t="s">
        <v>38</v>
      </c>
      <c r="V157" s="127">
        <v>0</v>
      </c>
      <c r="W157" s="127">
        <f>$V$157*$K$157</f>
        <v>0</v>
      </c>
      <c r="X157" s="127">
        <v>0</v>
      </c>
      <c r="Y157" s="127">
        <f>$X$157*$K$157</f>
        <v>0</v>
      </c>
      <c r="Z157" s="127">
        <v>0</v>
      </c>
      <c r="AA157" s="128">
        <f>$Z$157*$K$157</f>
        <v>0</v>
      </c>
      <c r="AR157" s="9" t="s">
        <v>578</v>
      </c>
      <c r="AT157" s="9" t="s">
        <v>219</v>
      </c>
      <c r="AU157" s="9" t="s">
        <v>129</v>
      </c>
      <c r="AY157" s="9" t="s">
        <v>147</v>
      </c>
      <c r="BE157" s="101">
        <f>IF($U$157="základná",$N$157,0)</f>
        <v>0</v>
      </c>
      <c r="BF157" s="101">
        <f>IF($U$157="znížená",$N$157,0)</f>
        <v>0</v>
      </c>
      <c r="BG157" s="101">
        <f>IF($U$157="zákl. prenesená",$N$157,0)</f>
        <v>0</v>
      </c>
      <c r="BH157" s="101">
        <f>IF($U$157="zníž. prenesená",$N$157,0)</f>
        <v>0</v>
      </c>
      <c r="BI157" s="101">
        <f>IF($U$157="nulová",$N$157,0)</f>
        <v>0</v>
      </c>
      <c r="BJ157" s="9" t="s">
        <v>129</v>
      </c>
      <c r="BK157" s="101">
        <f>ROUND($L$157*$K$157,2)</f>
        <v>0</v>
      </c>
      <c r="BL157" s="9" t="s">
        <v>351</v>
      </c>
      <c r="BM157" s="9" t="s">
        <v>305</v>
      </c>
    </row>
    <row r="158" spans="2:65" s="9" customFormat="1" ht="39" customHeight="1">
      <c r="B158" s="22"/>
      <c r="C158" s="122" t="s">
        <v>309</v>
      </c>
      <c r="D158" s="122" t="s">
        <v>148</v>
      </c>
      <c r="E158" s="123" t="s">
        <v>657</v>
      </c>
      <c r="F158" s="158" t="s">
        <v>658</v>
      </c>
      <c r="G158" s="158"/>
      <c r="H158" s="158"/>
      <c r="I158" s="158"/>
      <c r="J158" s="124" t="s">
        <v>589</v>
      </c>
      <c r="K158" s="125">
        <v>0.11</v>
      </c>
      <c r="L158" s="159"/>
      <c r="M158" s="159"/>
      <c r="N158" s="159">
        <f>ROUND($L$158*$K$158,2)</f>
        <v>0</v>
      </c>
      <c r="O158" s="159"/>
      <c r="P158" s="159"/>
      <c r="Q158" s="159"/>
      <c r="R158" s="23"/>
      <c r="T158" s="126"/>
      <c r="U158" s="28" t="s">
        <v>38</v>
      </c>
      <c r="V158" s="127">
        <v>0</v>
      </c>
      <c r="W158" s="127">
        <f>$V$158*$K$158</f>
        <v>0</v>
      </c>
      <c r="X158" s="127">
        <v>0</v>
      </c>
      <c r="Y158" s="127">
        <f>$X$158*$K$158</f>
        <v>0</v>
      </c>
      <c r="Z158" s="127">
        <v>0</v>
      </c>
      <c r="AA158" s="128">
        <f>$Z$158*$K$158</f>
        <v>0</v>
      </c>
      <c r="AR158" s="9" t="s">
        <v>351</v>
      </c>
      <c r="AT158" s="9" t="s">
        <v>148</v>
      </c>
      <c r="AU158" s="9" t="s">
        <v>129</v>
      </c>
      <c r="AY158" s="9" t="s">
        <v>147</v>
      </c>
      <c r="BE158" s="101">
        <f>IF($U$158="základná",$N$158,0)</f>
        <v>0</v>
      </c>
      <c r="BF158" s="101">
        <f>IF($U$158="znížená",$N$158,0)</f>
        <v>0</v>
      </c>
      <c r="BG158" s="101">
        <f>IF($U$158="zákl. prenesená",$N$158,0)</f>
        <v>0</v>
      </c>
      <c r="BH158" s="101">
        <f>IF($U$158="zníž. prenesená",$N$158,0)</f>
        <v>0</v>
      </c>
      <c r="BI158" s="101">
        <f>IF($U$158="nulová",$N$158,0)</f>
        <v>0</v>
      </c>
      <c r="BJ158" s="9" t="s">
        <v>129</v>
      </c>
      <c r="BK158" s="101">
        <f>ROUND($L$158*$K$158,2)</f>
        <v>0</v>
      </c>
      <c r="BL158" s="9" t="s">
        <v>351</v>
      </c>
      <c r="BM158" s="9" t="s">
        <v>309</v>
      </c>
    </row>
    <row r="159" spans="2:65" s="9" customFormat="1" ht="15.75" customHeight="1">
      <c r="B159" s="22"/>
      <c r="C159" s="129" t="s">
        <v>313</v>
      </c>
      <c r="D159" s="129" t="s">
        <v>219</v>
      </c>
      <c r="E159" s="130" t="s">
        <v>659</v>
      </c>
      <c r="F159" s="161" t="s">
        <v>660</v>
      </c>
      <c r="G159" s="161"/>
      <c r="H159" s="161"/>
      <c r="I159" s="161"/>
      <c r="J159" s="131" t="s">
        <v>291</v>
      </c>
      <c r="K159" s="132">
        <v>0.11</v>
      </c>
      <c r="L159" s="162"/>
      <c r="M159" s="162"/>
      <c r="N159" s="162">
        <f>ROUND($L$159*$K$159,2)</f>
        <v>0</v>
      </c>
      <c r="O159" s="162"/>
      <c r="P159" s="162"/>
      <c r="Q159" s="162"/>
      <c r="R159" s="23"/>
      <c r="T159" s="126"/>
      <c r="U159" s="28" t="s">
        <v>38</v>
      </c>
      <c r="V159" s="127">
        <v>0</v>
      </c>
      <c r="W159" s="127">
        <f>$V$159*$K$159</f>
        <v>0</v>
      </c>
      <c r="X159" s="127">
        <v>0</v>
      </c>
      <c r="Y159" s="127">
        <f>$X$159*$K$159</f>
        <v>0</v>
      </c>
      <c r="Z159" s="127">
        <v>0</v>
      </c>
      <c r="AA159" s="128">
        <f>$Z$159*$K$159</f>
        <v>0</v>
      </c>
      <c r="AR159" s="9" t="s">
        <v>578</v>
      </c>
      <c r="AT159" s="9" t="s">
        <v>219</v>
      </c>
      <c r="AU159" s="9" t="s">
        <v>129</v>
      </c>
      <c r="AY159" s="9" t="s">
        <v>147</v>
      </c>
      <c r="BE159" s="101">
        <f>IF($U$159="základná",$N$159,0)</f>
        <v>0</v>
      </c>
      <c r="BF159" s="101">
        <f>IF($U$159="znížená",$N$159,0)</f>
        <v>0</v>
      </c>
      <c r="BG159" s="101">
        <f>IF($U$159="zákl. prenesená",$N$159,0)</f>
        <v>0</v>
      </c>
      <c r="BH159" s="101">
        <f>IF($U$159="zníž. prenesená",$N$159,0)</f>
        <v>0</v>
      </c>
      <c r="BI159" s="101">
        <f>IF($U$159="nulová",$N$159,0)</f>
        <v>0</v>
      </c>
      <c r="BJ159" s="9" t="s">
        <v>129</v>
      </c>
      <c r="BK159" s="101">
        <f>ROUND($L$159*$K$159,2)</f>
        <v>0</v>
      </c>
      <c r="BL159" s="9" t="s">
        <v>351</v>
      </c>
      <c r="BM159" s="9" t="s">
        <v>313</v>
      </c>
    </row>
    <row r="160" spans="2:65" s="9" customFormat="1" ht="15.75" customHeight="1">
      <c r="B160" s="22"/>
      <c r="C160" s="129" t="s">
        <v>317</v>
      </c>
      <c r="D160" s="129" t="s">
        <v>219</v>
      </c>
      <c r="E160" s="130" t="s">
        <v>661</v>
      </c>
      <c r="F160" s="161" t="s">
        <v>662</v>
      </c>
      <c r="G160" s="161"/>
      <c r="H160" s="161"/>
      <c r="I160" s="161"/>
      <c r="J160" s="131" t="s">
        <v>291</v>
      </c>
      <c r="K160" s="132">
        <v>0.11</v>
      </c>
      <c r="L160" s="162"/>
      <c r="M160" s="162"/>
      <c r="N160" s="162">
        <f>ROUND($L$160*$K$160,2)</f>
        <v>0</v>
      </c>
      <c r="O160" s="162"/>
      <c r="P160" s="162"/>
      <c r="Q160" s="162"/>
      <c r="R160" s="23"/>
      <c r="T160" s="126"/>
      <c r="U160" s="28" t="s">
        <v>38</v>
      </c>
      <c r="V160" s="127">
        <v>0</v>
      </c>
      <c r="W160" s="127">
        <f>$V$160*$K$160</f>
        <v>0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9" t="s">
        <v>578</v>
      </c>
      <c r="AT160" s="9" t="s">
        <v>219</v>
      </c>
      <c r="AU160" s="9" t="s">
        <v>129</v>
      </c>
      <c r="AY160" s="9" t="s">
        <v>147</v>
      </c>
      <c r="BE160" s="101">
        <f>IF($U$160="základná",$N$160,0)</f>
        <v>0</v>
      </c>
      <c r="BF160" s="101">
        <f>IF($U$160="znížená",$N$160,0)</f>
        <v>0</v>
      </c>
      <c r="BG160" s="101">
        <f>IF($U$160="zákl. prenesená",$N$160,0)</f>
        <v>0</v>
      </c>
      <c r="BH160" s="101">
        <f>IF($U$160="zníž. prenesená",$N$160,0)</f>
        <v>0</v>
      </c>
      <c r="BI160" s="101">
        <f>IF($U$160="nulová",$N$160,0)</f>
        <v>0</v>
      </c>
      <c r="BJ160" s="9" t="s">
        <v>129</v>
      </c>
      <c r="BK160" s="101">
        <f>ROUND($L$160*$K$160,2)</f>
        <v>0</v>
      </c>
      <c r="BL160" s="9" t="s">
        <v>351</v>
      </c>
      <c r="BM160" s="9" t="s">
        <v>317</v>
      </c>
    </row>
    <row r="161" spans="2:65" s="9" customFormat="1" ht="27" customHeight="1">
      <c r="B161" s="22"/>
      <c r="C161" s="122" t="s">
        <v>339</v>
      </c>
      <c r="D161" s="122" t="s">
        <v>148</v>
      </c>
      <c r="E161" s="123" t="s">
        <v>663</v>
      </c>
      <c r="F161" s="158" t="s">
        <v>664</v>
      </c>
      <c r="G161" s="158"/>
      <c r="H161" s="158"/>
      <c r="I161" s="158"/>
      <c r="J161" s="124" t="s">
        <v>589</v>
      </c>
      <c r="K161" s="125">
        <v>1.32</v>
      </c>
      <c r="L161" s="159"/>
      <c r="M161" s="159"/>
      <c r="N161" s="159">
        <f>ROUND($L$161*$K$161,2)</f>
        <v>0</v>
      </c>
      <c r="O161" s="159"/>
      <c r="P161" s="159"/>
      <c r="Q161" s="159"/>
      <c r="R161" s="23"/>
      <c r="T161" s="126"/>
      <c r="U161" s="28" t="s">
        <v>38</v>
      </c>
      <c r="V161" s="127">
        <v>0</v>
      </c>
      <c r="W161" s="127">
        <f>$V$161*$K$161</f>
        <v>0</v>
      </c>
      <c r="X161" s="127">
        <v>0</v>
      </c>
      <c r="Y161" s="127">
        <f>$X$161*$K$161</f>
        <v>0</v>
      </c>
      <c r="Z161" s="127">
        <v>0</v>
      </c>
      <c r="AA161" s="128">
        <f>$Z$161*$K$161</f>
        <v>0</v>
      </c>
      <c r="AR161" s="9" t="s">
        <v>351</v>
      </c>
      <c r="AT161" s="9" t="s">
        <v>148</v>
      </c>
      <c r="AU161" s="9" t="s">
        <v>129</v>
      </c>
      <c r="AY161" s="9" t="s">
        <v>147</v>
      </c>
      <c r="BE161" s="101">
        <f>IF($U$161="základná",$N$161,0)</f>
        <v>0</v>
      </c>
      <c r="BF161" s="101">
        <f>IF($U$161="znížená",$N$161,0)</f>
        <v>0</v>
      </c>
      <c r="BG161" s="101">
        <f>IF($U$161="zákl. prenesená",$N$161,0)</f>
        <v>0</v>
      </c>
      <c r="BH161" s="101">
        <f>IF($U$161="zníž. prenesená",$N$161,0)</f>
        <v>0</v>
      </c>
      <c r="BI161" s="101">
        <f>IF($U$161="nulová",$N$161,0)</f>
        <v>0</v>
      </c>
      <c r="BJ161" s="9" t="s">
        <v>129</v>
      </c>
      <c r="BK161" s="101">
        <f>ROUND($L$161*$K$161,2)</f>
        <v>0</v>
      </c>
      <c r="BL161" s="9" t="s">
        <v>351</v>
      </c>
      <c r="BM161" s="9" t="s">
        <v>339</v>
      </c>
    </row>
    <row r="162" spans="2:65" s="9" customFormat="1" ht="27" customHeight="1">
      <c r="B162" s="22"/>
      <c r="C162" s="122" t="s">
        <v>340</v>
      </c>
      <c r="D162" s="122" t="s">
        <v>148</v>
      </c>
      <c r="E162" s="123" t="s">
        <v>665</v>
      </c>
      <c r="F162" s="158" t="s">
        <v>666</v>
      </c>
      <c r="G162" s="158"/>
      <c r="H162" s="158"/>
      <c r="I162" s="158"/>
      <c r="J162" s="124" t="s">
        <v>589</v>
      </c>
      <c r="K162" s="125">
        <v>0.88</v>
      </c>
      <c r="L162" s="159"/>
      <c r="M162" s="159"/>
      <c r="N162" s="159">
        <f>ROUND($L$162*$K$162,2)</f>
        <v>0</v>
      </c>
      <c r="O162" s="159"/>
      <c r="P162" s="159"/>
      <c r="Q162" s="159"/>
      <c r="R162" s="23"/>
      <c r="T162" s="126"/>
      <c r="U162" s="28" t="s">
        <v>38</v>
      </c>
      <c r="V162" s="127">
        <v>0</v>
      </c>
      <c r="W162" s="127">
        <f>$V$162*$K$162</f>
        <v>0</v>
      </c>
      <c r="X162" s="127">
        <v>0</v>
      </c>
      <c r="Y162" s="127">
        <f>$X$162*$K$162</f>
        <v>0</v>
      </c>
      <c r="Z162" s="127">
        <v>0</v>
      </c>
      <c r="AA162" s="128">
        <f>$Z$162*$K$162</f>
        <v>0</v>
      </c>
      <c r="AR162" s="9" t="s">
        <v>351</v>
      </c>
      <c r="AT162" s="9" t="s">
        <v>148</v>
      </c>
      <c r="AU162" s="9" t="s">
        <v>129</v>
      </c>
      <c r="AY162" s="9" t="s">
        <v>147</v>
      </c>
      <c r="BE162" s="101">
        <f>IF($U$162="základná",$N$162,0)</f>
        <v>0</v>
      </c>
      <c r="BF162" s="101">
        <f>IF($U$162="znížená",$N$162,0)</f>
        <v>0</v>
      </c>
      <c r="BG162" s="101">
        <f>IF($U$162="zákl. prenesená",$N$162,0)</f>
        <v>0</v>
      </c>
      <c r="BH162" s="101">
        <f>IF($U$162="zníž. prenesená",$N$162,0)</f>
        <v>0</v>
      </c>
      <c r="BI162" s="101">
        <f>IF($U$162="nulová",$N$162,0)</f>
        <v>0</v>
      </c>
      <c r="BJ162" s="9" t="s">
        <v>129</v>
      </c>
      <c r="BK162" s="101">
        <f>ROUND($L$162*$K$162,2)</f>
        <v>0</v>
      </c>
      <c r="BL162" s="9" t="s">
        <v>351</v>
      </c>
      <c r="BM162" s="9" t="s">
        <v>340</v>
      </c>
    </row>
    <row r="163" spans="2:65" s="9" customFormat="1" ht="27" customHeight="1">
      <c r="B163" s="22"/>
      <c r="C163" s="129" t="s">
        <v>341</v>
      </c>
      <c r="D163" s="129" t="s">
        <v>219</v>
      </c>
      <c r="E163" s="130" t="s">
        <v>667</v>
      </c>
      <c r="F163" s="161" t="s">
        <v>668</v>
      </c>
      <c r="G163" s="161"/>
      <c r="H163" s="161"/>
      <c r="I163" s="161"/>
      <c r="J163" s="131" t="s">
        <v>669</v>
      </c>
      <c r="K163" s="132">
        <v>0.088</v>
      </c>
      <c r="L163" s="162"/>
      <c r="M163" s="162"/>
      <c r="N163" s="162">
        <f>ROUND($L$163*$K$163,2)</f>
        <v>0</v>
      </c>
      <c r="O163" s="162"/>
      <c r="P163" s="162"/>
      <c r="Q163" s="162"/>
      <c r="R163" s="23"/>
      <c r="T163" s="126"/>
      <c r="U163" s="28" t="s">
        <v>38</v>
      </c>
      <c r="V163" s="127">
        <v>0</v>
      </c>
      <c r="W163" s="127">
        <f>$V$163*$K$163</f>
        <v>0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9" t="s">
        <v>578</v>
      </c>
      <c r="AT163" s="9" t="s">
        <v>219</v>
      </c>
      <c r="AU163" s="9" t="s">
        <v>129</v>
      </c>
      <c r="AY163" s="9" t="s">
        <v>147</v>
      </c>
      <c r="BE163" s="101">
        <f>IF($U$163="základná",$N$163,0)</f>
        <v>0</v>
      </c>
      <c r="BF163" s="101">
        <f>IF($U$163="znížená",$N$163,0)</f>
        <v>0</v>
      </c>
      <c r="BG163" s="101">
        <f>IF($U$163="zákl. prenesená",$N$163,0)</f>
        <v>0</v>
      </c>
      <c r="BH163" s="101">
        <f>IF($U$163="zníž. prenesená",$N$163,0)</f>
        <v>0</v>
      </c>
      <c r="BI163" s="101">
        <f>IF($U$163="nulová",$N$163,0)</f>
        <v>0</v>
      </c>
      <c r="BJ163" s="9" t="s">
        <v>129</v>
      </c>
      <c r="BK163" s="101">
        <f>ROUND($L$163*$K$163,2)</f>
        <v>0</v>
      </c>
      <c r="BL163" s="9" t="s">
        <v>351</v>
      </c>
      <c r="BM163" s="9" t="s">
        <v>341</v>
      </c>
    </row>
    <row r="164" spans="2:65" s="9" customFormat="1" ht="27" customHeight="1">
      <c r="B164" s="22"/>
      <c r="C164" s="122" t="s">
        <v>342</v>
      </c>
      <c r="D164" s="122" t="s">
        <v>148</v>
      </c>
      <c r="E164" s="123" t="s">
        <v>670</v>
      </c>
      <c r="F164" s="158" t="s">
        <v>671</v>
      </c>
      <c r="G164" s="158"/>
      <c r="H164" s="158"/>
      <c r="I164" s="158"/>
      <c r="J164" s="124" t="s">
        <v>219</v>
      </c>
      <c r="K164" s="125">
        <v>3.08</v>
      </c>
      <c r="L164" s="159"/>
      <c r="M164" s="159"/>
      <c r="N164" s="159">
        <f>ROUND($L$164*$K$164,2)</f>
        <v>0</v>
      </c>
      <c r="O164" s="159"/>
      <c r="P164" s="159"/>
      <c r="Q164" s="159"/>
      <c r="R164" s="23"/>
      <c r="T164" s="126"/>
      <c r="U164" s="28" t="s">
        <v>38</v>
      </c>
      <c r="V164" s="127">
        <v>0</v>
      </c>
      <c r="W164" s="127">
        <f>$V$164*$K$164</f>
        <v>0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9" t="s">
        <v>351</v>
      </c>
      <c r="AT164" s="9" t="s">
        <v>148</v>
      </c>
      <c r="AU164" s="9" t="s">
        <v>129</v>
      </c>
      <c r="AY164" s="9" t="s">
        <v>147</v>
      </c>
      <c r="BE164" s="101">
        <f>IF($U$164="základná",$N$164,0)</f>
        <v>0</v>
      </c>
      <c r="BF164" s="101">
        <f>IF($U$164="znížená",$N$164,0)</f>
        <v>0</v>
      </c>
      <c r="BG164" s="101">
        <f>IF($U$164="zákl. prenesená",$N$164,0)</f>
        <v>0</v>
      </c>
      <c r="BH164" s="101">
        <f>IF($U$164="zníž. prenesená",$N$164,0)</f>
        <v>0</v>
      </c>
      <c r="BI164" s="101">
        <f>IF($U$164="nulová",$N$164,0)</f>
        <v>0</v>
      </c>
      <c r="BJ164" s="9" t="s">
        <v>129</v>
      </c>
      <c r="BK164" s="101">
        <f>ROUND($L$164*$K$164,2)</f>
        <v>0</v>
      </c>
      <c r="BL164" s="9" t="s">
        <v>351</v>
      </c>
      <c r="BM164" s="9" t="s">
        <v>342</v>
      </c>
    </row>
    <row r="165" spans="2:65" s="9" customFormat="1" ht="15.75" customHeight="1">
      <c r="B165" s="22"/>
      <c r="C165" s="129" t="s">
        <v>343</v>
      </c>
      <c r="D165" s="129" t="s">
        <v>219</v>
      </c>
      <c r="E165" s="130" t="s">
        <v>672</v>
      </c>
      <c r="F165" s="161" t="s">
        <v>673</v>
      </c>
      <c r="G165" s="161"/>
      <c r="H165" s="161"/>
      <c r="I165" s="161"/>
      <c r="J165" s="131" t="s">
        <v>203</v>
      </c>
      <c r="K165" s="132">
        <v>3.08</v>
      </c>
      <c r="L165" s="162"/>
      <c r="M165" s="162"/>
      <c r="N165" s="162">
        <f>ROUND($L$165*$K$165,2)</f>
        <v>0</v>
      </c>
      <c r="O165" s="162"/>
      <c r="P165" s="162"/>
      <c r="Q165" s="162"/>
      <c r="R165" s="23"/>
      <c r="T165" s="126"/>
      <c r="U165" s="28" t="s">
        <v>38</v>
      </c>
      <c r="V165" s="127">
        <v>0</v>
      </c>
      <c r="W165" s="127">
        <f>$V$165*$K$165</f>
        <v>0</v>
      </c>
      <c r="X165" s="127">
        <v>0</v>
      </c>
      <c r="Y165" s="127">
        <f>$X$165*$K$165</f>
        <v>0</v>
      </c>
      <c r="Z165" s="127">
        <v>0</v>
      </c>
      <c r="AA165" s="128">
        <f>$Z$165*$K$165</f>
        <v>0</v>
      </c>
      <c r="AR165" s="9" t="s">
        <v>578</v>
      </c>
      <c r="AT165" s="9" t="s">
        <v>219</v>
      </c>
      <c r="AU165" s="9" t="s">
        <v>129</v>
      </c>
      <c r="AY165" s="9" t="s">
        <v>147</v>
      </c>
      <c r="BE165" s="101">
        <f>IF($U$165="základná",$N$165,0)</f>
        <v>0</v>
      </c>
      <c r="BF165" s="101">
        <f>IF($U$165="znížená",$N$165,0)</f>
        <v>0</v>
      </c>
      <c r="BG165" s="101">
        <f>IF($U$165="zákl. prenesená",$N$165,0)</f>
        <v>0</v>
      </c>
      <c r="BH165" s="101">
        <f>IF($U$165="zníž. prenesená",$N$165,0)</f>
        <v>0</v>
      </c>
      <c r="BI165" s="101">
        <f>IF($U$165="nulová",$N$165,0)</f>
        <v>0</v>
      </c>
      <c r="BJ165" s="9" t="s">
        <v>129</v>
      </c>
      <c r="BK165" s="101">
        <f>ROUND($L$165*$K$165,2)</f>
        <v>0</v>
      </c>
      <c r="BL165" s="9" t="s">
        <v>351</v>
      </c>
      <c r="BM165" s="9" t="s">
        <v>343</v>
      </c>
    </row>
    <row r="166" spans="2:65" s="9" customFormat="1" ht="27" customHeight="1">
      <c r="B166" s="22"/>
      <c r="C166" s="122" t="s">
        <v>344</v>
      </c>
      <c r="D166" s="122" t="s">
        <v>148</v>
      </c>
      <c r="E166" s="123" t="s">
        <v>674</v>
      </c>
      <c r="F166" s="158" t="s">
        <v>675</v>
      </c>
      <c r="G166" s="158"/>
      <c r="H166" s="158"/>
      <c r="I166" s="158"/>
      <c r="J166" s="124" t="s">
        <v>219</v>
      </c>
      <c r="K166" s="125">
        <v>1.98</v>
      </c>
      <c r="L166" s="159"/>
      <c r="M166" s="159"/>
      <c r="N166" s="159">
        <f>ROUND($L$166*$K$166,2)</f>
        <v>0</v>
      </c>
      <c r="O166" s="159"/>
      <c r="P166" s="159"/>
      <c r="Q166" s="159"/>
      <c r="R166" s="23"/>
      <c r="T166" s="126"/>
      <c r="U166" s="28" t="s">
        <v>38</v>
      </c>
      <c r="V166" s="127">
        <v>0</v>
      </c>
      <c r="W166" s="127">
        <f>$V$166*$K$166</f>
        <v>0</v>
      </c>
      <c r="X166" s="127">
        <v>0</v>
      </c>
      <c r="Y166" s="127">
        <f>$X$166*$K$166</f>
        <v>0</v>
      </c>
      <c r="Z166" s="127">
        <v>0</v>
      </c>
      <c r="AA166" s="128">
        <f>$Z$166*$K$166</f>
        <v>0</v>
      </c>
      <c r="AR166" s="9" t="s">
        <v>351</v>
      </c>
      <c r="AT166" s="9" t="s">
        <v>148</v>
      </c>
      <c r="AU166" s="9" t="s">
        <v>129</v>
      </c>
      <c r="AY166" s="9" t="s">
        <v>147</v>
      </c>
      <c r="BE166" s="101">
        <f>IF($U$166="základná",$N$166,0)</f>
        <v>0</v>
      </c>
      <c r="BF166" s="101">
        <f>IF($U$166="znížená",$N$166,0)</f>
        <v>0</v>
      </c>
      <c r="BG166" s="101">
        <f>IF($U$166="zákl. prenesená",$N$166,0)</f>
        <v>0</v>
      </c>
      <c r="BH166" s="101">
        <f>IF($U$166="zníž. prenesená",$N$166,0)</f>
        <v>0</v>
      </c>
      <c r="BI166" s="101">
        <f>IF($U$166="nulová",$N$166,0)</f>
        <v>0</v>
      </c>
      <c r="BJ166" s="9" t="s">
        <v>129</v>
      </c>
      <c r="BK166" s="101">
        <f>ROUND($L$166*$K$166,2)</f>
        <v>0</v>
      </c>
      <c r="BL166" s="9" t="s">
        <v>351</v>
      </c>
      <c r="BM166" s="9" t="s">
        <v>344</v>
      </c>
    </row>
    <row r="167" spans="2:65" s="9" customFormat="1" ht="15.75" customHeight="1">
      <c r="B167" s="22"/>
      <c r="C167" s="129" t="s">
        <v>345</v>
      </c>
      <c r="D167" s="129" t="s">
        <v>219</v>
      </c>
      <c r="E167" s="130" t="s">
        <v>676</v>
      </c>
      <c r="F167" s="161" t="s">
        <v>677</v>
      </c>
      <c r="G167" s="161"/>
      <c r="H167" s="161"/>
      <c r="I167" s="161"/>
      <c r="J167" s="131" t="s">
        <v>203</v>
      </c>
      <c r="K167" s="132">
        <v>1.98</v>
      </c>
      <c r="L167" s="162"/>
      <c r="M167" s="162"/>
      <c r="N167" s="162">
        <f>ROUND($L$167*$K$167,2)</f>
        <v>0</v>
      </c>
      <c r="O167" s="162"/>
      <c r="P167" s="162"/>
      <c r="Q167" s="162"/>
      <c r="R167" s="23"/>
      <c r="T167" s="126"/>
      <c r="U167" s="28" t="s">
        <v>38</v>
      </c>
      <c r="V167" s="127">
        <v>0</v>
      </c>
      <c r="W167" s="127">
        <f>$V$167*$K$167</f>
        <v>0</v>
      </c>
      <c r="X167" s="127">
        <v>0</v>
      </c>
      <c r="Y167" s="127">
        <f>$X$167*$K$167</f>
        <v>0</v>
      </c>
      <c r="Z167" s="127">
        <v>0</v>
      </c>
      <c r="AA167" s="128">
        <f>$Z$167*$K$167</f>
        <v>0</v>
      </c>
      <c r="AR167" s="9" t="s">
        <v>578</v>
      </c>
      <c r="AT167" s="9" t="s">
        <v>219</v>
      </c>
      <c r="AU167" s="9" t="s">
        <v>129</v>
      </c>
      <c r="AY167" s="9" t="s">
        <v>147</v>
      </c>
      <c r="BE167" s="101">
        <f>IF($U$167="základná",$N$167,0)</f>
        <v>0</v>
      </c>
      <c r="BF167" s="101">
        <f>IF($U$167="znížená",$N$167,0)</f>
        <v>0</v>
      </c>
      <c r="BG167" s="101">
        <f>IF($U$167="zákl. prenesená",$N$167,0)</f>
        <v>0</v>
      </c>
      <c r="BH167" s="101">
        <f>IF($U$167="zníž. prenesená",$N$167,0)</f>
        <v>0</v>
      </c>
      <c r="BI167" s="101">
        <f>IF($U$167="nulová",$N$167,0)</f>
        <v>0</v>
      </c>
      <c r="BJ167" s="9" t="s">
        <v>129</v>
      </c>
      <c r="BK167" s="101">
        <f>ROUND($L$167*$K$167,2)</f>
        <v>0</v>
      </c>
      <c r="BL167" s="9" t="s">
        <v>351</v>
      </c>
      <c r="BM167" s="9" t="s">
        <v>345</v>
      </c>
    </row>
    <row r="168" spans="2:65" s="9" customFormat="1" ht="27" customHeight="1">
      <c r="B168" s="22"/>
      <c r="C168" s="122" t="s">
        <v>346</v>
      </c>
      <c r="D168" s="122" t="s">
        <v>148</v>
      </c>
      <c r="E168" s="123" t="s">
        <v>678</v>
      </c>
      <c r="F168" s="158" t="s">
        <v>679</v>
      </c>
      <c r="G168" s="158"/>
      <c r="H168" s="158"/>
      <c r="I168" s="158"/>
      <c r="J168" s="124" t="s">
        <v>589</v>
      </c>
      <c r="K168" s="125">
        <v>0.66</v>
      </c>
      <c r="L168" s="159"/>
      <c r="M168" s="159"/>
      <c r="N168" s="159">
        <f>ROUND($L$168*$K$168,2)</f>
        <v>0</v>
      </c>
      <c r="O168" s="159"/>
      <c r="P168" s="159"/>
      <c r="Q168" s="159"/>
      <c r="R168" s="23"/>
      <c r="T168" s="126"/>
      <c r="U168" s="28" t="s">
        <v>38</v>
      </c>
      <c r="V168" s="127">
        <v>0</v>
      </c>
      <c r="W168" s="127">
        <f>$V$168*$K$168</f>
        <v>0</v>
      </c>
      <c r="X168" s="127">
        <v>0</v>
      </c>
      <c r="Y168" s="127">
        <f>$X$168*$K$168</f>
        <v>0</v>
      </c>
      <c r="Z168" s="127">
        <v>0</v>
      </c>
      <c r="AA168" s="128">
        <f>$Z$168*$K$168</f>
        <v>0</v>
      </c>
      <c r="AR168" s="9" t="s">
        <v>351</v>
      </c>
      <c r="AT168" s="9" t="s">
        <v>148</v>
      </c>
      <c r="AU168" s="9" t="s">
        <v>129</v>
      </c>
      <c r="AY168" s="9" t="s">
        <v>147</v>
      </c>
      <c r="BE168" s="101">
        <f>IF($U$168="základná",$N$168,0)</f>
        <v>0</v>
      </c>
      <c r="BF168" s="101">
        <f>IF($U$168="znížená",$N$168,0)</f>
        <v>0</v>
      </c>
      <c r="BG168" s="101">
        <f>IF($U$168="zákl. prenesená",$N$168,0)</f>
        <v>0</v>
      </c>
      <c r="BH168" s="101">
        <f>IF($U$168="zníž. prenesená",$N$168,0)</f>
        <v>0</v>
      </c>
      <c r="BI168" s="101">
        <f>IF($U$168="nulová",$N$168,0)</f>
        <v>0</v>
      </c>
      <c r="BJ168" s="9" t="s">
        <v>129</v>
      </c>
      <c r="BK168" s="101">
        <f>ROUND($L$168*$K$168,2)</f>
        <v>0</v>
      </c>
      <c r="BL168" s="9" t="s">
        <v>351</v>
      </c>
      <c r="BM168" s="9" t="s">
        <v>346</v>
      </c>
    </row>
    <row r="169" spans="2:65" s="9" customFormat="1" ht="27" customHeight="1">
      <c r="B169" s="22"/>
      <c r="C169" s="129" t="s">
        <v>347</v>
      </c>
      <c r="D169" s="129" t="s">
        <v>219</v>
      </c>
      <c r="E169" s="130" t="s">
        <v>678</v>
      </c>
      <c r="F169" s="161" t="s">
        <v>680</v>
      </c>
      <c r="G169" s="161"/>
      <c r="H169" s="161"/>
      <c r="I169" s="161"/>
      <c r="J169" s="131" t="s">
        <v>222</v>
      </c>
      <c r="K169" s="132">
        <v>0.66</v>
      </c>
      <c r="L169" s="162"/>
      <c r="M169" s="162"/>
      <c r="N169" s="162">
        <f>ROUND($L$169*$K$169,2)</f>
        <v>0</v>
      </c>
      <c r="O169" s="162"/>
      <c r="P169" s="162"/>
      <c r="Q169" s="162"/>
      <c r="R169" s="23"/>
      <c r="T169" s="126"/>
      <c r="U169" s="28" t="s">
        <v>38</v>
      </c>
      <c r="V169" s="127">
        <v>0</v>
      </c>
      <c r="W169" s="127">
        <f>$V$169*$K$169</f>
        <v>0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9" t="s">
        <v>578</v>
      </c>
      <c r="AT169" s="9" t="s">
        <v>219</v>
      </c>
      <c r="AU169" s="9" t="s">
        <v>129</v>
      </c>
      <c r="AY169" s="9" t="s">
        <v>147</v>
      </c>
      <c r="BE169" s="101">
        <f>IF($U$169="základná",$N$169,0)</f>
        <v>0</v>
      </c>
      <c r="BF169" s="101">
        <f>IF($U$169="znížená",$N$169,0)</f>
        <v>0</v>
      </c>
      <c r="BG169" s="101">
        <f>IF($U$169="zákl. prenesená",$N$169,0)</f>
        <v>0</v>
      </c>
      <c r="BH169" s="101">
        <f>IF($U$169="zníž. prenesená",$N$169,0)</f>
        <v>0</v>
      </c>
      <c r="BI169" s="101">
        <f>IF($U$169="nulová",$N$169,0)</f>
        <v>0</v>
      </c>
      <c r="BJ169" s="9" t="s">
        <v>129</v>
      </c>
      <c r="BK169" s="101">
        <f>ROUND($L$169*$K$169,2)</f>
        <v>0</v>
      </c>
      <c r="BL169" s="9" t="s">
        <v>351</v>
      </c>
      <c r="BM169" s="9" t="s">
        <v>347</v>
      </c>
    </row>
    <row r="170" spans="2:65" s="9" customFormat="1" ht="27" customHeight="1">
      <c r="B170" s="22"/>
      <c r="C170" s="122" t="s">
        <v>348</v>
      </c>
      <c r="D170" s="122" t="s">
        <v>148</v>
      </c>
      <c r="E170" s="123" t="s">
        <v>681</v>
      </c>
      <c r="F170" s="158" t="s">
        <v>682</v>
      </c>
      <c r="G170" s="158"/>
      <c r="H170" s="158"/>
      <c r="I170" s="158"/>
      <c r="J170" s="124" t="s">
        <v>219</v>
      </c>
      <c r="K170" s="125">
        <v>1.98</v>
      </c>
      <c r="L170" s="159"/>
      <c r="M170" s="159"/>
      <c r="N170" s="159">
        <f>ROUND($L$170*$K$170,2)</f>
        <v>0</v>
      </c>
      <c r="O170" s="159"/>
      <c r="P170" s="159"/>
      <c r="Q170" s="159"/>
      <c r="R170" s="23"/>
      <c r="T170" s="126"/>
      <c r="U170" s="28" t="s">
        <v>38</v>
      </c>
      <c r="V170" s="127">
        <v>0</v>
      </c>
      <c r="W170" s="127">
        <f>$V$170*$K$170</f>
        <v>0</v>
      </c>
      <c r="X170" s="127">
        <v>0</v>
      </c>
      <c r="Y170" s="127">
        <f>$X$170*$K$170</f>
        <v>0</v>
      </c>
      <c r="Z170" s="127">
        <v>0</v>
      </c>
      <c r="AA170" s="128">
        <f>$Z$170*$K$170</f>
        <v>0</v>
      </c>
      <c r="AR170" s="9" t="s">
        <v>351</v>
      </c>
      <c r="AT170" s="9" t="s">
        <v>148</v>
      </c>
      <c r="AU170" s="9" t="s">
        <v>129</v>
      </c>
      <c r="AY170" s="9" t="s">
        <v>147</v>
      </c>
      <c r="BE170" s="101">
        <f>IF($U$170="základná",$N$170,0)</f>
        <v>0</v>
      </c>
      <c r="BF170" s="101">
        <f>IF($U$170="znížená",$N$170,0)</f>
        <v>0</v>
      </c>
      <c r="BG170" s="101">
        <f>IF($U$170="zákl. prenesená",$N$170,0)</f>
        <v>0</v>
      </c>
      <c r="BH170" s="101">
        <f>IF($U$170="zníž. prenesená",$N$170,0)</f>
        <v>0</v>
      </c>
      <c r="BI170" s="101">
        <f>IF($U$170="nulová",$N$170,0)</f>
        <v>0</v>
      </c>
      <c r="BJ170" s="9" t="s">
        <v>129</v>
      </c>
      <c r="BK170" s="101">
        <f>ROUND($L$170*$K$170,2)</f>
        <v>0</v>
      </c>
      <c r="BL170" s="9" t="s">
        <v>351</v>
      </c>
      <c r="BM170" s="9" t="s">
        <v>348</v>
      </c>
    </row>
    <row r="171" spans="2:65" s="9" customFormat="1" ht="15.75" customHeight="1">
      <c r="B171" s="22"/>
      <c r="C171" s="129" t="s">
        <v>349</v>
      </c>
      <c r="D171" s="129" t="s">
        <v>219</v>
      </c>
      <c r="E171" s="130" t="s">
        <v>683</v>
      </c>
      <c r="F171" s="161" t="s">
        <v>684</v>
      </c>
      <c r="G171" s="161"/>
      <c r="H171" s="161"/>
      <c r="I171" s="161"/>
      <c r="J171" s="131" t="s">
        <v>291</v>
      </c>
      <c r="K171" s="132">
        <v>0.77</v>
      </c>
      <c r="L171" s="162"/>
      <c r="M171" s="162"/>
      <c r="N171" s="162">
        <f>ROUND($L$171*$K$171,2)</f>
        <v>0</v>
      </c>
      <c r="O171" s="162"/>
      <c r="P171" s="162"/>
      <c r="Q171" s="162"/>
      <c r="R171" s="23"/>
      <c r="T171" s="126"/>
      <c r="U171" s="28" t="s">
        <v>38</v>
      </c>
      <c r="V171" s="127">
        <v>0</v>
      </c>
      <c r="W171" s="127">
        <f>$V$171*$K$171</f>
        <v>0</v>
      </c>
      <c r="X171" s="127">
        <v>0</v>
      </c>
      <c r="Y171" s="127">
        <f>$X$171*$K$171</f>
        <v>0</v>
      </c>
      <c r="Z171" s="127">
        <v>0</v>
      </c>
      <c r="AA171" s="128">
        <f>$Z$171*$K$171</f>
        <v>0</v>
      </c>
      <c r="AR171" s="9" t="s">
        <v>578</v>
      </c>
      <c r="AT171" s="9" t="s">
        <v>219</v>
      </c>
      <c r="AU171" s="9" t="s">
        <v>129</v>
      </c>
      <c r="AY171" s="9" t="s">
        <v>147</v>
      </c>
      <c r="BE171" s="101">
        <f>IF($U$171="základná",$N$171,0)</f>
        <v>0</v>
      </c>
      <c r="BF171" s="101">
        <f>IF($U$171="znížená",$N$171,0)</f>
        <v>0</v>
      </c>
      <c r="BG171" s="101">
        <f>IF($U$171="zákl. prenesená",$N$171,0)</f>
        <v>0</v>
      </c>
      <c r="BH171" s="101">
        <f>IF($U$171="zníž. prenesená",$N$171,0)</f>
        <v>0</v>
      </c>
      <c r="BI171" s="101">
        <f>IF($U$171="nulová",$N$171,0)</f>
        <v>0</v>
      </c>
      <c r="BJ171" s="9" t="s">
        <v>129</v>
      </c>
      <c r="BK171" s="101">
        <f>ROUND($L$171*$K$171,2)</f>
        <v>0</v>
      </c>
      <c r="BL171" s="9" t="s">
        <v>351</v>
      </c>
      <c r="BM171" s="9" t="s">
        <v>349</v>
      </c>
    </row>
    <row r="172" spans="2:65" s="9" customFormat="1" ht="15.75" customHeight="1">
      <c r="B172" s="22"/>
      <c r="C172" s="129" t="s">
        <v>352</v>
      </c>
      <c r="D172" s="129" t="s">
        <v>219</v>
      </c>
      <c r="E172" s="130" t="s">
        <v>685</v>
      </c>
      <c r="F172" s="161" t="s">
        <v>686</v>
      </c>
      <c r="G172" s="161"/>
      <c r="H172" s="161"/>
      <c r="I172" s="161"/>
      <c r="J172" s="131" t="s">
        <v>203</v>
      </c>
      <c r="K172" s="132">
        <v>1.98</v>
      </c>
      <c r="L172" s="162"/>
      <c r="M172" s="162"/>
      <c r="N172" s="162">
        <f>ROUND($L$172*$K$172,2)</f>
        <v>0</v>
      </c>
      <c r="O172" s="162"/>
      <c r="P172" s="162"/>
      <c r="Q172" s="162"/>
      <c r="R172" s="23"/>
      <c r="T172" s="126"/>
      <c r="U172" s="28" t="s">
        <v>38</v>
      </c>
      <c r="V172" s="127">
        <v>0</v>
      </c>
      <c r="W172" s="127">
        <f>$V$172*$K$172</f>
        <v>0</v>
      </c>
      <c r="X172" s="127">
        <v>0</v>
      </c>
      <c r="Y172" s="127">
        <f>$X$172*$K$172</f>
        <v>0</v>
      </c>
      <c r="Z172" s="127">
        <v>0</v>
      </c>
      <c r="AA172" s="128">
        <f>$Z$172*$K$172</f>
        <v>0</v>
      </c>
      <c r="AR172" s="9" t="s">
        <v>578</v>
      </c>
      <c r="AT172" s="9" t="s">
        <v>219</v>
      </c>
      <c r="AU172" s="9" t="s">
        <v>129</v>
      </c>
      <c r="AY172" s="9" t="s">
        <v>147</v>
      </c>
      <c r="BE172" s="101">
        <f>IF($U$172="základná",$N$172,0)</f>
        <v>0</v>
      </c>
      <c r="BF172" s="101">
        <f>IF($U$172="znížená",$N$172,0)</f>
        <v>0</v>
      </c>
      <c r="BG172" s="101">
        <f>IF($U$172="zákl. prenesená",$N$172,0)</f>
        <v>0</v>
      </c>
      <c r="BH172" s="101">
        <f>IF($U$172="zníž. prenesená",$N$172,0)</f>
        <v>0</v>
      </c>
      <c r="BI172" s="101">
        <f>IF($U$172="nulová",$N$172,0)</f>
        <v>0</v>
      </c>
      <c r="BJ172" s="9" t="s">
        <v>129</v>
      </c>
      <c r="BK172" s="101">
        <f>ROUND($L$172*$K$172,2)</f>
        <v>0</v>
      </c>
      <c r="BL172" s="9" t="s">
        <v>351</v>
      </c>
      <c r="BM172" s="9" t="s">
        <v>352</v>
      </c>
    </row>
    <row r="173" spans="2:65" s="9" customFormat="1" ht="15.75" customHeight="1">
      <c r="B173" s="22"/>
      <c r="C173" s="129" t="s">
        <v>354</v>
      </c>
      <c r="D173" s="129" t="s">
        <v>219</v>
      </c>
      <c r="E173" s="130" t="s">
        <v>687</v>
      </c>
      <c r="F173" s="161" t="s">
        <v>688</v>
      </c>
      <c r="G173" s="161"/>
      <c r="H173" s="161"/>
      <c r="I173" s="161"/>
      <c r="J173" s="131" t="s">
        <v>291</v>
      </c>
      <c r="K173" s="132">
        <v>0.44</v>
      </c>
      <c r="L173" s="162"/>
      <c r="M173" s="162"/>
      <c r="N173" s="162">
        <f>ROUND($L$173*$K$173,2)</f>
        <v>0</v>
      </c>
      <c r="O173" s="162"/>
      <c r="P173" s="162"/>
      <c r="Q173" s="162"/>
      <c r="R173" s="23"/>
      <c r="T173" s="126"/>
      <c r="U173" s="28" t="s">
        <v>38</v>
      </c>
      <c r="V173" s="127">
        <v>0</v>
      </c>
      <c r="W173" s="127">
        <f>$V$173*$K$173</f>
        <v>0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9" t="s">
        <v>578</v>
      </c>
      <c r="AT173" s="9" t="s">
        <v>219</v>
      </c>
      <c r="AU173" s="9" t="s">
        <v>129</v>
      </c>
      <c r="AY173" s="9" t="s">
        <v>147</v>
      </c>
      <c r="BE173" s="101">
        <f>IF($U$173="základná",$N$173,0)</f>
        <v>0</v>
      </c>
      <c r="BF173" s="101">
        <f>IF($U$173="znížená",$N$173,0)</f>
        <v>0</v>
      </c>
      <c r="BG173" s="101">
        <f>IF($U$173="zákl. prenesená",$N$173,0)</f>
        <v>0</v>
      </c>
      <c r="BH173" s="101">
        <f>IF($U$173="zníž. prenesená",$N$173,0)</f>
        <v>0</v>
      </c>
      <c r="BI173" s="101">
        <f>IF($U$173="nulová",$N$173,0)</f>
        <v>0</v>
      </c>
      <c r="BJ173" s="9" t="s">
        <v>129</v>
      </c>
      <c r="BK173" s="101">
        <f>ROUND($L$173*$K$173,2)</f>
        <v>0</v>
      </c>
      <c r="BL173" s="9" t="s">
        <v>351</v>
      </c>
      <c r="BM173" s="9" t="s">
        <v>354</v>
      </c>
    </row>
    <row r="174" spans="2:65" s="9" customFormat="1" ht="15.75" customHeight="1">
      <c r="B174" s="22"/>
      <c r="C174" s="129" t="s">
        <v>433</v>
      </c>
      <c r="D174" s="129" t="s">
        <v>219</v>
      </c>
      <c r="E174" s="130" t="s">
        <v>689</v>
      </c>
      <c r="F174" s="161" t="s">
        <v>690</v>
      </c>
      <c r="G174" s="161"/>
      <c r="H174" s="161"/>
      <c r="I174" s="161"/>
      <c r="J174" s="131" t="s">
        <v>646</v>
      </c>
      <c r="K174" s="132">
        <v>1.98</v>
      </c>
      <c r="L174" s="162"/>
      <c r="M174" s="162"/>
      <c r="N174" s="162">
        <f>ROUND($L$174*$K$174,2)</f>
        <v>0</v>
      </c>
      <c r="O174" s="162"/>
      <c r="P174" s="162"/>
      <c r="Q174" s="162"/>
      <c r="R174" s="23"/>
      <c r="T174" s="126"/>
      <c r="U174" s="28" t="s">
        <v>38</v>
      </c>
      <c r="V174" s="127">
        <v>0</v>
      </c>
      <c r="W174" s="127">
        <f>$V$174*$K$174</f>
        <v>0</v>
      </c>
      <c r="X174" s="127">
        <v>0</v>
      </c>
      <c r="Y174" s="127">
        <f>$X$174*$K$174</f>
        <v>0</v>
      </c>
      <c r="Z174" s="127">
        <v>0</v>
      </c>
      <c r="AA174" s="128">
        <f>$Z$174*$K$174</f>
        <v>0</v>
      </c>
      <c r="AR174" s="9" t="s">
        <v>578</v>
      </c>
      <c r="AT174" s="9" t="s">
        <v>219</v>
      </c>
      <c r="AU174" s="9" t="s">
        <v>129</v>
      </c>
      <c r="AY174" s="9" t="s">
        <v>147</v>
      </c>
      <c r="BE174" s="101">
        <f>IF($U$174="základná",$N$174,0)</f>
        <v>0</v>
      </c>
      <c r="BF174" s="101">
        <f>IF($U$174="znížená",$N$174,0)</f>
        <v>0</v>
      </c>
      <c r="BG174" s="101">
        <f>IF($U$174="zákl. prenesená",$N$174,0)</f>
        <v>0</v>
      </c>
      <c r="BH174" s="101">
        <f>IF($U$174="zníž. prenesená",$N$174,0)</f>
        <v>0</v>
      </c>
      <c r="BI174" s="101">
        <f>IF($U$174="nulová",$N$174,0)</f>
        <v>0</v>
      </c>
      <c r="BJ174" s="9" t="s">
        <v>129</v>
      </c>
      <c r="BK174" s="101">
        <f>ROUND($L$174*$K$174,2)</f>
        <v>0</v>
      </c>
      <c r="BL174" s="9" t="s">
        <v>351</v>
      </c>
      <c r="BM174" s="9" t="s">
        <v>433</v>
      </c>
    </row>
    <row r="175" spans="2:65" s="9" customFormat="1" ht="15.75" customHeight="1">
      <c r="B175" s="22"/>
      <c r="C175" s="129" t="s">
        <v>436</v>
      </c>
      <c r="D175" s="129" t="s">
        <v>219</v>
      </c>
      <c r="E175" s="130" t="s">
        <v>634</v>
      </c>
      <c r="F175" s="161" t="s">
        <v>635</v>
      </c>
      <c r="G175" s="161"/>
      <c r="H175" s="161"/>
      <c r="I175" s="161"/>
      <c r="J175" s="131" t="s">
        <v>222</v>
      </c>
      <c r="K175" s="132">
        <v>0.44</v>
      </c>
      <c r="L175" s="162"/>
      <c r="M175" s="162"/>
      <c r="N175" s="162">
        <f>ROUND($L$175*$K$175,2)</f>
        <v>0</v>
      </c>
      <c r="O175" s="162"/>
      <c r="P175" s="162"/>
      <c r="Q175" s="162"/>
      <c r="R175" s="23"/>
      <c r="T175" s="126"/>
      <c r="U175" s="28" t="s">
        <v>38</v>
      </c>
      <c r="V175" s="127">
        <v>0</v>
      </c>
      <c r="W175" s="127">
        <f>$V$175*$K$175</f>
        <v>0</v>
      </c>
      <c r="X175" s="127">
        <v>0</v>
      </c>
      <c r="Y175" s="127">
        <f>$X$175*$K$175</f>
        <v>0</v>
      </c>
      <c r="Z175" s="127">
        <v>0</v>
      </c>
      <c r="AA175" s="128">
        <f>$Z$175*$K$175</f>
        <v>0</v>
      </c>
      <c r="AR175" s="9" t="s">
        <v>578</v>
      </c>
      <c r="AT175" s="9" t="s">
        <v>219</v>
      </c>
      <c r="AU175" s="9" t="s">
        <v>129</v>
      </c>
      <c r="AY175" s="9" t="s">
        <v>147</v>
      </c>
      <c r="BE175" s="101">
        <f>IF($U$175="základná",$N$175,0)</f>
        <v>0</v>
      </c>
      <c r="BF175" s="101">
        <f>IF($U$175="znížená",$N$175,0)</f>
        <v>0</v>
      </c>
      <c r="BG175" s="101">
        <f>IF($U$175="zákl. prenesená",$N$175,0)</f>
        <v>0</v>
      </c>
      <c r="BH175" s="101">
        <f>IF($U$175="zníž. prenesená",$N$175,0)</f>
        <v>0</v>
      </c>
      <c r="BI175" s="101">
        <f>IF($U$175="nulová",$N$175,0)</f>
        <v>0</v>
      </c>
      <c r="BJ175" s="9" t="s">
        <v>129</v>
      </c>
      <c r="BK175" s="101">
        <f>ROUND($L$175*$K$175,2)</f>
        <v>0</v>
      </c>
      <c r="BL175" s="9" t="s">
        <v>351</v>
      </c>
      <c r="BM175" s="9" t="s">
        <v>436</v>
      </c>
    </row>
    <row r="176" spans="2:65" s="9" customFormat="1" ht="15.75" customHeight="1">
      <c r="B176" s="22"/>
      <c r="C176" s="129" t="s">
        <v>439</v>
      </c>
      <c r="D176" s="129" t="s">
        <v>219</v>
      </c>
      <c r="E176" s="130" t="s">
        <v>636</v>
      </c>
      <c r="F176" s="161" t="s">
        <v>637</v>
      </c>
      <c r="G176" s="161"/>
      <c r="H176" s="161"/>
      <c r="I176" s="161"/>
      <c r="J176" s="131" t="s">
        <v>222</v>
      </c>
      <c r="K176" s="132">
        <v>1.98</v>
      </c>
      <c r="L176" s="162"/>
      <c r="M176" s="162"/>
      <c r="N176" s="162">
        <f>ROUND($L$176*$K$176,2)</f>
        <v>0</v>
      </c>
      <c r="O176" s="162"/>
      <c r="P176" s="162"/>
      <c r="Q176" s="162"/>
      <c r="R176" s="23"/>
      <c r="T176" s="126"/>
      <c r="U176" s="28" t="s">
        <v>38</v>
      </c>
      <c r="V176" s="127">
        <v>0</v>
      </c>
      <c r="W176" s="127">
        <f>$V$176*$K$176</f>
        <v>0</v>
      </c>
      <c r="X176" s="127">
        <v>0</v>
      </c>
      <c r="Y176" s="127">
        <f>$X$176*$K$176</f>
        <v>0</v>
      </c>
      <c r="Z176" s="127">
        <v>0</v>
      </c>
      <c r="AA176" s="128">
        <f>$Z$176*$K$176</f>
        <v>0</v>
      </c>
      <c r="AR176" s="9" t="s">
        <v>578</v>
      </c>
      <c r="AT176" s="9" t="s">
        <v>219</v>
      </c>
      <c r="AU176" s="9" t="s">
        <v>129</v>
      </c>
      <c r="AY176" s="9" t="s">
        <v>147</v>
      </c>
      <c r="BE176" s="101">
        <f>IF($U$176="základná",$N$176,0)</f>
        <v>0</v>
      </c>
      <c r="BF176" s="101">
        <f>IF($U$176="znížená",$N$176,0)</f>
        <v>0</v>
      </c>
      <c r="BG176" s="101">
        <f>IF($U$176="zákl. prenesená",$N$176,0)</f>
        <v>0</v>
      </c>
      <c r="BH176" s="101">
        <f>IF($U$176="zníž. prenesená",$N$176,0)</f>
        <v>0</v>
      </c>
      <c r="BI176" s="101">
        <f>IF($U$176="nulová",$N$176,0)</f>
        <v>0</v>
      </c>
      <c r="BJ176" s="9" t="s">
        <v>129</v>
      </c>
      <c r="BK176" s="101">
        <f>ROUND($L$176*$K$176,2)</f>
        <v>0</v>
      </c>
      <c r="BL176" s="9" t="s">
        <v>351</v>
      </c>
      <c r="BM176" s="9" t="s">
        <v>439</v>
      </c>
    </row>
    <row r="177" spans="2:65" s="9" customFormat="1" ht="15.75" customHeight="1">
      <c r="B177" s="22"/>
      <c r="C177" s="129" t="s">
        <v>442</v>
      </c>
      <c r="D177" s="129" t="s">
        <v>219</v>
      </c>
      <c r="E177" s="130" t="s">
        <v>691</v>
      </c>
      <c r="F177" s="161" t="s">
        <v>692</v>
      </c>
      <c r="G177" s="161"/>
      <c r="H177" s="161"/>
      <c r="I177" s="161"/>
      <c r="J177" s="131" t="s">
        <v>291</v>
      </c>
      <c r="K177" s="132">
        <v>0.11</v>
      </c>
      <c r="L177" s="162"/>
      <c r="M177" s="162"/>
      <c r="N177" s="162">
        <f>ROUND($L$177*$K$177,2)</f>
        <v>0</v>
      </c>
      <c r="O177" s="162"/>
      <c r="P177" s="162"/>
      <c r="Q177" s="162"/>
      <c r="R177" s="23"/>
      <c r="T177" s="126"/>
      <c r="U177" s="28" t="s">
        <v>38</v>
      </c>
      <c r="V177" s="127">
        <v>0</v>
      </c>
      <c r="W177" s="127">
        <f>$V$177*$K$177</f>
        <v>0</v>
      </c>
      <c r="X177" s="127">
        <v>0</v>
      </c>
      <c r="Y177" s="127">
        <f>$X$177*$K$177</f>
        <v>0</v>
      </c>
      <c r="Z177" s="127">
        <v>0</v>
      </c>
      <c r="AA177" s="128">
        <f>$Z$177*$K$177</f>
        <v>0</v>
      </c>
      <c r="AR177" s="9" t="s">
        <v>578</v>
      </c>
      <c r="AT177" s="9" t="s">
        <v>219</v>
      </c>
      <c r="AU177" s="9" t="s">
        <v>129</v>
      </c>
      <c r="AY177" s="9" t="s">
        <v>147</v>
      </c>
      <c r="BE177" s="101">
        <f>IF($U$177="základná",$N$177,0)</f>
        <v>0</v>
      </c>
      <c r="BF177" s="101">
        <f>IF($U$177="znížená",$N$177,0)</f>
        <v>0</v>
      </c>
      <c r="BG177" s="101">
        <f>IF($U$177="zákl. prenesená",$N$177,0)</f>
        <v>0</v>
      </c>
      <c r="BH177" s="101">
        <f>IF($U$177="zníž. prenesená",$N$177,0)</f>
        <v>0</v>
      </c>
      <c r="BI177" s="101">
        <f>IF($U$177="nulová",$N$177,0)</f>
        <v>0</v>
      </c>
      <c r="BJ177" s="9" t="s">
        <v>129</v>
      </c>
      <c r="BK177" s="101">
        <f>ROUND($L$177*$K$177,2)</f>
        <v>0</v>
      </c>
      <c r="BL177" s="9" t="s">
        <v>351</v>
      </c>
      <c r="BM177" s="9" t="s">
        <v>442</v>
      </c>
    </row>
    <row r="178" spans="2:65" s="9" customFormat="1" ht="27" customHeight="1">
      <c r="B178" s="22"/>
      <c r="C178" s="122" t="s">
        <v>445</v>
      </c>
      <c r="D178" s="122" t="s">
        <v>148</v>
      </c>
      <c r="E178" s="123" t="s">
        <v>693</v>
      </c>
      <c r="F178" s="158" t="s">
        <v>694</v>
      </c>
      <c r="G178" s="158"/>
      <c r="H178" s="158"/>
      <c r="I178" s="158"/>
      <c r="J178" s="124" t="s">
        <v>219</v>
      </c>
      <c r="K178" s="125">
        <v>0.11</v>
      </c>
      <c r="L178" s="159"/>
      <c r="M178" s="159"/>
      <c r="N178" s="159">
        <f>ROUND($L$178*$K$178,2)</f>
        <v>0</v>
      </c>
      <c r="O178" s="159"/>
      <c r="P178" s="159"/>
      <c r="Q178" s="159"/>
      <c r="R178" s="23"/>
      <c r="T178" s="126"/>
      <c r="U178" s="28" t="s">
        <v>38</v>
      </c>
      <c r="V178" s="127">
        <v>0</v>
      </c>
      <c r="W178" s="127">
        <f>$V$178*$K$178</f>
        <v>0</v>
      </c>
      <c r="X178" s="127">
        <v>0</v>
      </c>
      <c r="Y178" s="127">
        <f>$X$178*$K$178</f>
        <v>0</v>
      </c>
      <c r="Z178" s="127">
        <v>0</v>
      </c>
      <c r="AA178" s="128">
        <f>$Z$178*$K$178</f>
        <v>0</v>
      </c>
      <c r="AR178" s="9" t="s">
        <v>351</v>
      </c>
      <c r="AT178" s="9" t="s">
        <v>148</v>
      </c>
      <c r="AU178" s="9" t="s">
        <v>129</v>
      </c>
      <c r="AY178" s="9" t="s">
        <v>147</v>
      </c>
      <c r="BE178" s="101">
        <f>IF($U$178="základná",$N$178,0)</f>
        <v>0</v>
      </c>
      <c r="BF178" s="101">
        <f>IF($U$178="znížená",$N$178,0)</f>
        <v>0</v>
      </c>
      <c r="BG178" s="101">
        <f>IF($U$178="zákl. prenesená",$N$178,0)</f>
        <v>0</v>
      </c>
      <c r="BH178" s="101">
        <f>IF($U$178="zníž. prenesená",$N$178,0)</f>
        <v>0</v>
      </c>
      <c r="BI178" s="101">
        <f>IF($U$178="nulová",$N$178,0)</f>
        <v>0</v>
      </c>
      <c r="BJ178" s="9" t="s">
        <v>129</v>
      </c>
      <c r="BK178" s="101">
        <f>ROUND($L$178*$K$178,2)</f>
        <v>0</v>
      </c>
      <c r="BL178" s="9" t="s">
        <v>351</v>
      </c>
      <c r="BM178" s="9" t="s">
        <v>445</v>
      </c>
    </row>
    <row r="179" spans="2:65" s="9" customFormat="1" ht="15.75" customHeight="1">
      <c r="B179" s="22"/>
      <c r="C179" s="129" t="s">
        <v>448</v>
      </c>
      <c r="D179" s="129" t="s">
        <v>219</v>
      </c>
      <c r="E179" s="130" t="s">
        <v>695</v>
      </c>
      <c r="F179" s="161" t="s">
        <v>696</v>
      </c>
      <c r="G179" s="161"/>
      <c r="H179" s="161"/>
      <c r="I179" s="161"/>
      <c r="J179" s="131" t="s">
        <v>203</v>
      </c>
      <c r="K179" s="132">
        <v>0.11</v>
      </c>
      <c r="L179" s="162"/>
      <c r="M179" s="162"/>
      <c r="N179" s="162">
        <f>ROUND($L$179*$K$179,2)</f>
        <v>0</v>
      </c>
      <c r="O179" s="162"/>
      <c r="P179" s="162"/>
      <c r="Q179" s="162"/>
      <c r="R179" s="23"/>
      <c r="T179" s="126"/>
      <c r="U179" s="28" t="s">
        <v>38</v>
      </c>
      <c r="V179" s="127">
        <v>0</v>
      </c>
      <c r="W179" s="127">
        <f>$V$179*$K$179</f>
        <v>0</v>
      </c>
      <c r="X179" s="127">
        <v>0</v>
      </c>
      <c r="Y179" s="127">
        <f>$X$179*$K$179</f>
        <v>0</v>
      </c>
      <c r="Z179" s="127">
        <v>0</v>
      </c>
      <c r="AA179" s="128">
        <f>$Z$179*$K$179</f>
        <v>0</v>
      </c>
      <c r="AR179" s="9" t="s">
        <v>578</v>
      </c>
      <c r="AT179" s="9" t="s">
        <v>219</v>
      </c>
      <c r="AU179" s="9" t="s">
        <v>129</v>
      </c>
      <c r="AY179" s="9" t="s">
        <v>147</v>
      </c>
      <c r="BE179" s="101">
        <f>IF($U$179="základná",$N$179,0)</f>
        <v>0</v>
      </c>
      <c r="BF179" s="101">
        <f>IF($U$179="znížená",$N$179,0)</f>
        <v>0</v>
      </c>
      <c r="BG179" s="101">
        <f>IF($U$179="zákl. prenesená",$N$179,0)</f>
        <v>0</v>
      </c>
      <c r="BH179" s="101">
        <f>IF($U$179="zníž. prenesená",$N$179,0)</f>
        <v>0</v>
      </c>
      <c r="BI179" s="101">
        <f>IF($U$179="nulová",$N$179,0)</f>
        <v>0</v>
      </c>
      <c r="BJ179" s="9" t="s">
        <v>129</v>
      </c>
      <c r="BK179" s="101">
        <f>ROUND($L$179*$K$179,2)</f>
        <v>0</v>
      </c>
      <c r="BL179" s="9" t="s">
        <v>351</v>
      </c>
      <c r="BM179" s="9" t="s">
        <v>448</v>
      </c>
    </row>
    <row r="180" spans="2:65" s="9" customFormat="1" ht="27" customHeight="1">
      <c r="B180" s="22"/>
      <c r="C180" s="129" t="s">
        <v>451</v>
      </c>
      <c r="D180" s="129" t="s">
        <v>219</v>
      </c>
      <c r="E180" s="130" t="s">
        <v>697</v>
      </c>
      <c r="F180" s="161" t="s">
        <v>698</v>
      </c>
      <c r="G180" s="161"/>
      <c r="H180" s="161"/>
      <c r="I180" s="161"/>
      <c r="J180" s="131" t="s">
        <v>222</v>
      </c>
      <c r="K180" s="132">
        <v>11</v>
      </c>
      <c r="L180" s="162"/>
      <c r="M180" s="162"/>
      <c r="N180" s="162">
        <f>ROUND($L$180*$K$180,2)</f>
        <v>0</v>
      </c>
      <c r="O180" s="162"/>
      <c r="P180" s="162"/>
      <c r="Q180" s="162"/>
      <c r="R180" s="23"/>
      <c r="T180" s="126"/>
      <c r="U180" s="28" t="s">
        <v>38</v>
      </c>
      <c r="V180" s="127">
        <v>0</v>
      </c>
      <c r="W180" s="127">
        <f>$V$180*$K$180</f>
        <v>0</v>
      </c>
      <c r="X180" s="127">
        <v>0</v>
      </c>
      <c r="Y180" s="127">
        <f>$X$180*$K$180</f>
        <v>0</v>
      </c>
      <c r="Z180" s="127">
        <v>0</v>
      </c>
      <c r="AA180" s="128">
        <f>$Z$180*$K$180</f>
        <v>0</v>
      </c>
      <c r="AR180" s="9" t="s">
        <v>578</v>
      </c>
      <c r="AT180" s="9" t="s">
        <v>219</v>
      </c>
      <c r="AU180" s="9" t="s">
        <v>129</v>
      </c>
      <c r="AY180" s="9" t="s">
        <v>147</v>
      </c>
      <c r="BE180" s="101">
        <f>IF($U$180="základná",$N$180,0)</f>
        <v>0</v>
      </c>
      <c r="BF180" s="101">
        <f>IF($U$180="znížená",$N$180,0)</f>
        <v>0</v>
      </c>
      <c r="BG180" s="101">
        <f>IF($U$180="zákl. prenesená",$N$180,0)</f>
        <v>0</v>
      </c>
      <c r="BH180" s="101">
        <f>IF($U$180="zníž. prenesená",$N$180,0)</f>
        <v>0</v>
      </c>
      <c r="BI180" s="101">
        <f>IF($U$180="nulová",$N$180,0)</f>
        <v>0</v>
      </c>
      <c r="BJ180" s="9" t="s">
        <v>129</v>
      </c>
      <c r="BK180" s="101">
        <f>ROUND($L$180*$K$180,2)</f>
        <v>0</v>
      </c>
      <c r="BL180" s="9" t="s">
        <v>351</v>
      </c>
      <c r="BM180" s="9" t="s">
        <v>451</v>
      </c>
    </row>
    <row r="181" spans="2:65" s="9" customFormat="1" ht="15.75" customHeight="1">
      <c r="B181" s="22"/>
      <c r="C181" s="122" t="s">
        <v>454</v>
      </c>
      <c r="D181" s="122" t="s">
        <v>148</v>
      </c>
      <c r="E181" s="123" t="s">
        <v>699</v>
      </c>
      <c r="F181" s="158" t="s">
        <v>700</v>
      </c>
      <c r="G181" s="158"/>
      <c r="H181" s="158"/>
      <c r="I181" s="158"/>
      <c r="J181" s="124" t="s">
        <v>212</v>
      </c>
      <c r="K181" s="125">
        <v>0.714</v>
      </c>
      <c r="L181" s="159"/>
      <c r="M181" s="159"/>
      <c r="N181" s="159">
        <f>ROUND($L$181*$K$181,2)</f>
        <v>0</v>
      </c>
      <c r="O181" s="159"/>
      <c r="P181" s="159"/>
      <c r="Q181" s="159"/>
      <c r="R181" s="23"/>
      <c r="T181" s="126"/>
      <c r="U181" s="28" t="s">
        <v>38</v>
      </c>
      <c r="V181" s="127">
        <v>0</v>
      </c>
      <c r="W181" s="127">
        <f>$V$181*$K$181</f>
        <v>0</v>
      </c>
      <c r="X181" s="127">
        <v>0</v>
      </c>
      <c r="Y181" s="127">
        <f>$X$181*$K$181</f>
        <v>0</v>
      </c>
      <c r="Z181" s="127">
        <v>0</v>
      </c>
      <c r="AA181" s="128">
        <f>$Z$181*$K$181</f>
        <v>0</v>
      </c>
      <c r="AR181" s="9" t="s">
        <v>351</v>
      </c>
      <c r="AT181" s="9" t="s">
        <v>148</v>
      </c>
      <c r="AU181" s="9" t="s">
        <v>129</v>
      </c>
      <c r="AY181" s="9" t="s">
        <v>147</v>
      </c>
      <c r="BE181" s="101">
        <f>IF($U$181="základná",$N$181,0)</f>
        <v>0</v>
      </c>
      <c r="BF181" s="101">
        <f>IF($U$181="znížená",$N$181,0)</f>
        <v>0</v>
      </c>
      <c r="BG181" s="101">
        <f>IF($U$181="zákl. prenesená",$N$181,0)</f>
        <v>0</v>
      </c>
      <c r="BH181" s="101">
        <f>IF($U$181="zníž. prenesená",$N$181,0)</f>
        <v>0</v>
      </c>
      <c r="BI181" s="101">
        <f>IF($U$181="nulová",$N$181,0)</f>
        <v>0</v>
      </c>
      <c r="BJ181" s="9" t="s">
        <v>129</v>
      </c>
      <c r="BK181" s="101">
        <f>ROUND($L$181*$K$181,2)</f>
        <v>0</v>
      </c>
      <c r="BL181" s="9" t="s">
        <v>351</v>
      </c>
      <c r="BM181" s="9" t="s">
        <v>454</v>
      </c>
    </row>
    <row r="182" spans="2:65" s="9" customFormat="1" ht="15.75" customHeight="1">
      <c r="B182" s="22"/>
      <c r="C182" s="122" t="s">
        <v>351</v>
      </c>
      <c r="D182" s="122" t="s">
        <v>148</v>
      </c>
      <c r="E182" s="123" t="s">
        <v>701</v>
      </c>
      <c r="F182" s="158" t="s">
        <v>702</v>
      </c>
      <c r="G182" s="158"/>
      <c r="H182" s="158"/>
      <c r="I182" s="158"/>
      <c r="J182" s="124" t="s">
        <v>212</v>
      </c>
      <c r="K182" s="125">
        <v>0.835</v>
      </c>
      <c r="L182" s="159"/>
      <c r="M182" s="159"/>
      <c r="N182" s="159">
        <f>ROUND($L$182*$K$182,2)</f>
        <v>0</v>
      </c>
      <c r="O182" s="159"/>
      <c r="P182" s="159"/>
      <c r="Q182" s="159"/>
      <c r="R182" s="23"/>
      <c r="T182" s="126"/>
      <c r="U182" s="28" t="s">
        <v>38</v>
      </c>
      <c r="V182" s="127">
        <v>0</v>
      </c>
      <c r="W182" s="127">
        <f>$V$182*$K$182</f>
        <v>0</v>
      </c>
      <c r="X182" s="127">
        <v>0</v>
      </c>
      <c r="Y182" s="127">
        <f>$X$182*$K$182</f>
        <v>0</v>
      </c>
      <c r="Z182" s="127">
        <v>0</v>
      </c>
      <c r="AA182" s="128">
        <f>$Z$182*$K$182</f>
        <v>0</v>
      </c>
      <c r="AR182" s="9" t="s">
        <v>351</v>
      </c>
      <c r="AT182" s="9" t="s">
        <v>148</v>
      </c>
      <c r="AU182" s="9" t="s">
        <v>129</v>
      </c>
      <c r="AY182" s="9" t="s">
        <v>147</v>
      </c>
      <c r="BE182" s="101">
        <f>IF($U$182="základná",$N$182,0)</f>
        <v>0</v>
      </c>
      <c r="BF182" s="101">
        <f>IF($U$182="znížená",$N$182,0)</f>
        <v>0</v>
      </c>
      <c r="BG182" s="101">
        <f>IF($U$182="zákl. prenesená",$N$182,0)</f>
        <v>0</v>
      </c>
      <c r="BH182" s="101">
        <f>IF($U$182="zníž. prenesená",$N$182,0)</f>
        <v>0</v>
      </c>
      <c r="BI182" s="101">
        <f>IF($U$182="nulová",$N$182,0)</f>
        <v>0</v>
      </c>
      <c r="BJ182" s="9" t="s">
        <v>129</v>
      </c>
      <c r="BK182" s="101">
        <f>ROUND($L$182*$K$182,2)</f>
        <v>0</v>
      </c>
      <c r="BL182" s="9" t="s">
        <v>351</v>
      </c>
      <c r="BM182" s="9" t="s">
        <v>351</v>
      </c>
    </row>
    <row r="183" spans="2:65" s="9" customFormat="1" ht="15.75" customHeight="1">
      <c r="B183" s="22"/>
      <c r="C183" s="122" t="s">
        <v>459</v>
      </c>
      <c r="D183" s="122" t="s">
        <v>148</v>
      </c>
      <c r="E183" s="123" t="s">
        <v>703</v>
      </c>
      <c r="F183" s="158" t="s">
        <v>704</v>
      </c>
      <c r="G183" s="158"/>
      <c r="H183" s="158"/>
      <c r="I183" s="158"/>
      <c r="J183" s="124" t="s">
        <v>212</v>
      </c>
      <c r="K183" s="125">
        <v>0.714</v>
      </c>
      <c r="L183" s="159"/>
      <c r="M183" s="159"/>
      <c r="N183" s="159">
        <f>ROUND($L$183*$K$183,2)</f>
        <v>0</v>
      </c>
      <c r="O183" s="159"/>
      <c r="P183" s="159"/>
      <c r="Q183" s="159"/>
      <c r="R183" s="23"/>
      <c r="T183" s="126"/>
      <c r="U183" s="28" t="s">
        <v>38</v>
      </c>
      <c r="V183" s="127">
        <v>0</v>
      </c>
      <c r="W183" s="127">
        <f>$V$183*$K$183</f>
        <v>0</v>
      </c>
      <c r="X183" s="127">
        <v>0</v>
      </c>
      <c r="Y183" s="127">
        <f>$X$183*$K$183</f>
        <v>0</v>
      </c>
      <c r="Z183" s="127">
        <v>0</v>
      </c>
      <c r="AA183" s="128">
        <f>$Z$183*$K$183</f>
        <v>0</v>
      </c>
      <c r="AR183" s="9" t="s">
        <v>351</v>
      </c>
      <c r="AT183" s="9" t="s">
        <v>148</v>
      </c>
      <c r="AU183" s="9" t="s">
        <v>129</v>
      </c>
      <c r="AY183" s="9" t="s">
        <v>147</v>
      </c>
      <c r="BE183" s="101">
        <f>IF($U$183="základná",$N$183,0)</f>
        <v>0</v>
      </c>
      <c r="BF183" s="101">
        <f>IF($U$183="znížená",$N$183,0)</f>
        <v>0</v>
      </c>
      <c r="BG183" s="101">
        <f>IF($U$183="zákl. prenesená",$N$183,0)</f>
        <v>0</v>
      </c>
      <c r="BH183" s="101">
        <f>IF($U$183="zníž. prenesená",$N$183,0)</f>
        <v>0</v>
      </c>
      <c r="BI183" s="101">
        <f>IF($U$183="nulová",$N$183,0)</f>
        <v>0</v>
      </c>
      <c r="BJ183" s="9" t="s">
        <v>129</v>
      </c>
      <c r="BK183" s="101">
        <f>ROUND($L$183*$K$183,2)</f>
        <v>0</v>
      </c>
      <c r="BL183" s="9" t="s">
        <v>351</v>
      </c>
      <c r="BM183" s="9" t="s">
        <v>459</v>
      </c>
    </row>
    <row r="184" spans="2:65" s="9" customFormat="1" ht="15.75" customHeight="1">
      <c r="B184" s="22"/>
      <c r="C184" s="122" t="s">
        <v>462</v>
      </c>
      <c r="D184" s="122" t="s">
        <v>148</v>
      </c>
      <c r="E184" s="123" t="s">
        <v>705</v>
      </c>
      <c r="F184" s="158" t="s">
        <v>706</v>
      </c>
      <c r="G184" s="158"/>
      <c r="H184" s="158"/>
      <c r="I184" s="158"/>
      <c r="J184" s="124" t="s">
        <v>212</v>
      </c>
      <c r="K184" s="125">
        <v>0.714</v>
      </c>
      <c r="L184" s="159"/>
      <c r="M184" s="159"/>
      <c r="N184" s="159">
        <f>ROUND($L$184*$K$184,2)</f>
        <v>0</v>
      </c>
      <c r="O184" s="159"/>
      <c r="P184" s="159"/>
      <c r="Q184" s="159"/>
      <c r="R184" s="23"/>
      <c r="T184" s="126"/>
      <c r="U184" s="28" t="s">
        <v>38</v>
      </c>
      <c r="V184" s="127">
        <v>0</v>
      </c>
      <c r="W184" s="127">
        <f>$V$184*$K$184</f>
        <v>0</v>
      </c>
      <c r="X184" s="127">
        <v>0</v>
      </c>
      <c r="Y184" s="127">
        <f>$X$184*$K$184</f>
        <v>0</v>
      </c>
      <c r="Z184" s="127">
        <v>0</v>
      </c>
      <c r="AA184" s="128">
        <f>$Z$184*$K$184</f>
        <v>0</v>
      </c>
      <c r="AR184" s="9" t="s">
        <v>351</v>
      </c>
      <c r="AT184" s="9" t="s">
        <v>148</v>
      </c>
      <c r="AU184" s="9" t="s">
        <v>129</v>
      </c>
      <c r="AY184" s="9" t="s">
        <v>147</v>
      </c>
      <c r="BE184" s="101">
        <f>IF($U$184="základná",$N$184,0)</f>
        <v>0</v>
      </c>
      <c r="BF184" s="101">
        <f>IF($U$184="znížená",$N$184,0)</f>
        <v>0</v>
      </c>
      <c r="BG184" s="101">
        <f>IF($U$184="zákl. prenesená",$N$184,0)</f>
        <v>0</v>
      </c>
      <c r="BH184" s="101">
        <f>IF($U$184="zníž. prenesená",$N$184,0)</f>
        <v>0</v>
      </c>
      <c r="BI184" s="101">
        <f>IF($U$184="nulová",$N$184,0)</f>
        <v>0</v>
      </c>
      <c r="BJ184" s="9" t="s">
        <v>129</v>
      </c>
      <c r="BK184" s="101">
        <f>ROUND($L$184*$K$184,2)</f>
        <v>0</v>
      </c>
      <c r="BL184" s="9" t="s">
        <v>351</v>
      </c>
      <c r="BM184" s="9" t="s">
        <v>462</v>
      </c>
    </row>
    <row r="185" spans="2:65" s="9" customFormat="1" ht="15.75" customHeight="1">
      <c r="B185" s="22"/>
      <c r="C185" s="122" t="s">
        <v>465</v>
      </c>
      <c r="D185" s="122" t="s">
        <v>148</v>
      </c>
      <c r="E185" s="123" t="s">
        <v>707</v>
      </c>
      <c r="F185" s="158" t="s">
        <v>708</v>
      </c>
      <c r="G185" s="158"/>
      <c r="H185" s="158"/>
      <c r="I185" s="158"/>
      <c r="J185" s="124" t="s">
        <v>212</v>
      </c>
      <c r="K185" s="125">
        <v>1.042</v>
      </c>
      <c r="L185" s="159"/>
      <c r="M185" s="159"/>
      <c r="N185" s="159">
        <f>ROUND($L$185*$K$185,2)</f>
        <v>0</v>
      </c>
      <c r="O185" s="159"/>
      <c r="P185" s="159"/>
      <c r="Q185" s="159"/>
      <c r="R185" s="23"/>
      <c r="T185" s="126"/>
      <c r="U185" s="28" t="s">
        <v>38</v>
      </c>
      <c r="V185" s="127">
        <v>0</v>
      </c>
      <c r="W185" s="127">
        <f>$V$185*$K$185</f>
        <v>0</v>
      </c>
      <c r="X185" s="127">
        <v>0</v>
      </c>
      <c r="Y185" s="127">
        <f>$X$185*$K$185</f>
        <v>0</v>
      </c>
      <c r="Z185" s="127">
        <v>0</v>
      </c>
      <c r="AA185" s="128">
        <f>$Z$185*$K$185</f>
        <v>0</v>
      </c>
      <c r="AR185" s="9" t="s">
        <v>351</v>
      </c>
      <c r="AT185" s="9" t="s">
        <v>148</v>
      </c>
      <c r="AU185" s="9" t="s">
        <v>129</v>
      </c>
      <c r="AY185" s="9" t="s">
        <v>147</v>
      </c>
      <c r="BE185" s="101">
        <f>IF($U$185="základná",$N$185,0)</f>
        <v>0</v>
      </c>
      <c r="BF185" s="101">
        <f>IF($U$185="znížená",$N$185,0)</f>
        <v>0</v>
      </c>
      <c r="BG185" s="101">
        <f>IF($U$185="zákl. prenesená",$N$185,0)</f>
        <v>0</v>
      </c>
      <c r="BH185" s="101">
        <f>IF($U$185="zníž. prenesená",$N$185,0)</f>
        <v>0</v>
      </c>
      <c r="BI185" s="101">
        <f>IF($U$185="nulová",$N$185,0)</f>
        <v>0</v>
      </c>
      <c r="BJ185" s="9" t="s">
        <v>129</v>
      </c>
      <c r="BK185" s="101">
        <f>ROUND($L$185*$K$185,2)</f>
        <v>0</v>
      </c>
      <c r="BL185" s="9" t="s">
        <v>351</v>
      </c>
      <c r="BM185" s="9" t="s">
        <v>465</v>
      </c>
    </row>
    <row r="186" spans="2:63" s="112" customFormat="1" ht="37.5" customHeight="1">
      <c r="B186" s="113"/>
      <c r="D186" s="114" t="s">
        <v>327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63">
        <f>$BK$186</f>
        <v>0</v>
      </c>
      <c r="O186" s="163"/>
      <c r="P186" s="163"/>
      <c r="Q186" s="163"/>
      <c r="R186" s="115"/>
      <c r="T186" s="116"/>
      <c r="W186" s="117">
        <f>$W$187</f>
        <v>0</v>
      </c>
      <c r="Y186" s="117">
        <f>$Y$187</f>
        <v>0</v>
      </c>
      <c r="AA186" s="118">
        <f>$AA$187</f>
        <v>0</v>
      </c>
      <c r="AR186" s="119" t="s">
        <v>152</v>
      </c>
      <c r="AT186" s="119" t="s">
        <v>70</v>
      </c>
      <c r="AU186" s="119" t="s">
        <v>71</v>
      </c>
      <c r="AY186" s="119" t="s">
        <v>147</v>
      </c>
      <c r="BK186" s="120">
        <f>$BK$187</f>
        <v>0</v>
      </c>
    </row>
    <row r="187" spans="2:63" s="112" customFormat="1" ht="21" customHeight="1">
      <c r="B187" s="113"/>
      <c r="D187" s="121" t="s">
        <v>573</v>
      </c>
      <c r="E187" s="121"/>
      <c r="F187" s="121"/>
      <c r="G187" s="121"/>
      <c r="H187" s="121"/>
      <c r="I187" s="121"/>
      <c r="J187" s="121"/>
      <c r="K187" s="121"/>
      <c r="L187" s="121"/>
      <c r="M187" s="121"/>
      <c r="N187" s="160">
        <f>$BK$187</f>
        <v>0</v>
      </c>
      <c r="O187" s="160"/>
      <c r="P187" s="160"/>
      <c r="Q187" s="160"/>
      <c r="R187" s="115"/>
      <c r="T187" s="116"/>
      <c r="W187" s="117">
        <f>SUM($W$188:$W$196)</f>
        <v>0</v>
      </c>
      <c r="Y187" s="117">
        <f>SUM($Y$188:$Y$196)</f>
        <v>0</v>
      </c>
      <c r="AA187" s="118">
        <f>SUM($AA$188:$AA$196)</f>
        <v>0</v>
      </c>
      <c r="AR187" s="119" t="s">
        <v>152</v>
      </c>
      <c r="AT187" s="119" t="s">
        <v>70</v>
      </c>
      <c r="AU187" s="119" t="s">
        <v>76</v>
      </c>
      <c r="AY187" s="119" t="s">
        <v>147</v>
      </c>
      <c r="BK187" s="120">
        <f>SUM($BK$188:$BK$196)</f>
        <v>0</v>
      </c>
    </row>
    <row r="188" spans="2:65" s="9" customFormat="1" ht="15.75" customHeight="1">
      <c r="B188" s="22"/>
      <c r="C188" s="122" t="s">
        <v>468</v>
      </c>
      <c r="D188" s="122" t="s">
        <v>148</v>
      </c>
      <c r="E188" s="123" t="s">
        <v>709</v>
      </c>
      <c r="F188" s="158" t="s">
        <v>710</v>
      </c>
      <c r="G188" s="158"/>
      <c r="H188" s="158"/>
      <c r="I188" s="158"/>
      <c r="J188" s="124" t="s">
        <v>338</v>
      </c>
      <c r="K188" s="125">
        <v>0.44</v>
      </c>
      <c r="L188" s="159"/>
      <c r="M188" s="159"/>
      <c r="N188" s="159">
        <f>ROUND($L$188*$K$188,2)</f>
        <v>0</v>
      </c>
      <c r="O188" s="159"/>
      <c r="P188" s="159"/>
      <c r="Q188" s="159"/>
      <c r="R188" s="23"/>
      <c r="T188" s="126"/>
      <c r="U188" s="28" t="s">
        <v>38</v>
      </c>
      <c r="V188" s="127">
        <v>0</v>
      </c>
      <c r="W188" s="127">
        <f>$V$188*$K$188</f>
        <v>0</v>
      </c>
      <c r="X188" s="127">
        <v>0</v>
      </c>
      <c r="Y188" s="127">
        <f>$X$188*$K$188</f>
        <v>0</v>
      </c>
      <c r="Z188" s="127">
        <v>0</v>
      </c>
      <c r="AA188" s="128">
        <f>$Z$188*$K$188</f>
        <v>0</v>
      </c>
      <c r="AR188" s="9" t="s">
        <v>711</v>
      </c>
      <c r="AT188" s="9" t="s">
        <v>148</v>
      </c>
      <c r="AU188" s="9" t="s">
        <v>129</v>
      </c>
      <c r="AY188" s="9" t="s">
        <v>147</v>
      </c>
      <c r="BE188" s="101">
        <f>IF($U$188="základná",$N$188,0)</f>
        <v>0</v>
      </c>
      <c r="BF188" s="101">
        <f>IF($U$188="znížená",$N$188,0)</f>
        <v>0</v>
      </c>
      <c r="BG188" s="101">
        <f>IF($U$188="zákl. prenesená",$N$188,0)</f>
        <v>0</v>
      </c>
      <c r="BH188" s="101">
        <f>IF($U$188="zníž. prenesená",$N$188,0)</f>
        <v>0</v>
      </c>
      <c r="BI188" s="101">
        <f>IF($U$188="nulová",$N$188,0)</f>
        <v>0</v>
      </c>
      <c r="BJ188" s="9" t="s">
        <v>129</v>
      </c>
      <c r="BK188" s="101">
        <f>ROUND($L$188*$K$188,2)</f>
        <v>0</v>
      </c>
      <c r="BL188" s="9" t="s">
        <v>711</v>
      </c>
      <c r="BM188" s="9" t="s">
        <v>468</v>
      </c>
    </row>
    <row r="189" spans="2:65" s="9" customFormat="1" ht="15.75" customHeight="1">
      <c r="B189" s="22"/>
      <c r="C189" s="122" t="s">
        <v>471</v>
      </c>
      <c r="D189" s="122" t="s">
        <v>148</v>
      </c>
      <c r="E189" s="123" t="s">
        <v>712</v>
      </c>
      <c r="F189" s="158" t="s">
        <v>713</v>
      </c>
      <c r="G189" s="158"/>
      <c r="H189" s="158"/>
      <c r="I189" s="158"/>
      <c r="J189" s="124" t="s">
        <v>338</v>
      </c>
      <c r="K189" s="125">
        <v>0.88</v>
      </c>
      <c r="L189" s="159"/>
      <c r="M189" s="159"/>
      <c r="N189" s="159">
        <f>ROUND($L$189*$K$189,2)</f>
        <v>0</v>
      </c>
      <c r="O189" s="159"/>
      <c r="P189" s="159"/>
      <c r="Q189" s="159"/>
      <c r="R189" s="23"/>
      <c r="T189" s="126"/>
      <c r="U189" s="28" t="s">
        <v>38</v>
      </c>
      <c r="V189" s="127">
        <v>0</v>
      </c>
      <c r="W189" s="127">
        <f>$V$189*$K$189</f>
        <v>0</v>
      </c>
      <c r="X189" s="127">
        <v>0</v>
      </c>
      <c r="Y189" s="127">
        <f>$X$189*$K$189</f>
        <v>0</v>
      </c>
      <c r="Z189" s="127">
        <v>0</v>
      </c>
      <c r="AA189" s="128">
        <f>$Z$189*$K$189</f>
        <v>0</v>
      </c>
      <c r="AR189" s="9" t="s">
        <v>711</v>
      </c>
      <c r="AT189" s="9" t="s">
        <v>148</v>
      </c>
      <c r="AU189" s="9" t="s">
        <v>129</v>
      </c>
      <c r="AY189" s="9" t="s">
        <v>147</v>
      </c>
      <c r="BE189" s="101">
        <f>IF($U$189="základná",$N$189,0)</f>
        <v>0</v>
      </c>
      <c r="BF189" s="101">
        <f>IF($U$189="znížená",$N$189,0)</f>
        <v>0</v>
      </c>
      <c r="BG189" s="101">
        <f>IF($U$189="zákl. prenesená",$N$189,0)</f>
        <v>0</v>
      </c>
      <c r="BH189" s="101">
        <f>IF($U$189="zníž. prenesená",$N$189,0)</f>
        <v>0</v>
      </c>
      <c r="BI189" s="101">
        <f>IF($U$189="nulová",$N$189,0)</f>
        <v>0</v>
      </c>
      <c r="BJ189" s="9" t="s">
        <v>129</v>
      </c>
      <c r="BK189" s="101">
        <f>ROUND($L$189*$K$189,2)</f>
        <v>0</v>
      </c>
      <c r="BL189" s="9" t="s">
        <v>711</v>
      </c>
      <c r="BM189" s="9" t="s">
        <v>471</v>
      </c>
    </row>
    <row r="190" spans="2:65" s="9" customFormat="1" ht="15.75" customHeight="1">
      <c r="B190" s="22"/>
      <c r="C190" s="122" t="s">
        <v>474</v>
      </c>
      <c r="D190" s="122" t="s">
        <v>148</v>
      </c>
      <c r="E190" s="123" t="s">
        <v>714</v>
      </c>
      <c r="F190" s="158" t="s">
        <v>715</v>
      </c>
      <c r="G190" s="158"/>
      <c r="H190" s="158"/>
      <c r="I190" s="158"/>
      <c r="J190" s="124" t="s">
        <v>338</v>
      </c>
      <c r="K190" s="125">
        <v>0.22</v>
      </c>
      <c r="L190" s="159"/>
      <c r="M190" s="159"/>
      <c r="N190" s="159">
        <f>ROUND($L$190*$K$190,2)</f>
        <v>0</v>
      </c>
      <c r="O190" s="159"/>
      <c r="P190" s="159"/>
      <c r="Q190" s="159"/>
      <c r="R190" s="23"/>
      <c r="T190" s="126"/>
      <c r="U190" s="28" t="s">
        <v>38</v>
      </c>
      <c r="V190" s="127">
        <v>0</v>
      </c>
      <c r="W190" s="127">
        <f>$V$190*$K$190</f>
        <v>0</v>
      </c>
      <c r="X190" s="127">
        <v>0</v>
      </c>
      <c r="Y190" s="127">
        <f>$X$190*$K$190</f>
        <v>0</v>
      </c>
      <c r="Z190" s="127">
        <v>0</v>
      </c>
      <c r="AA190" s="128">
        <f>$Z$190*$K$190</f>
        <v>0</v>
      </c>
      <c r="AR190" s="9" t="s">
        <v>711</v>
      </c>
      <c r="AT190" s="9" t="s">
        <v>148</v>
      </c>
      <c r="AU190" s="9" t="s">
        <v>129</v>
      </c>
      <c r="AY190" s="9" t="s">
        <v>147</v>
      </c>
      <c r="BE190" s="101">
        <f>IF($U$190="základná",$N$190,0)</f>
        <v>0</v>
      </c>
      <c r="BF190" s="101">
        <f>IF($U$190="znížená",$N$190,0)</f>
        <v>0</v>
      </c>
      <c r="BG190" s="101">
        <f>IF($U$190="zákl. prenesená",$N$190,0)</f>
        <v>0</v>
      </c>
      <c r="BH190" s="101">
        <f>IF($U$190="zníž. prenesená",$N$190,0)</f>
        <v>0</v>
      </c>
      <c r="BI190" s="101">
        <f>IF($U$190="nulová",$N$190,0)</f>
        <v>0</v>
      </c>
      <c r="BJ190" s="9" t="s">
        <v>129</v>
      </c>
      <c r="BK190" s="101">
        <f>ROUND($L$190*$K$190,2)</f>
        <v>0</v>
      </c>
      <c r="BL190" s="9" t="s">
        <v>711</v>
      </c>
      <c r="BM190" s="9" t="s">
        <v>474</v>
      </c>
    </row>
    <row r="191" spans="2:65" s="9" customFormat="1" ht="15.75" customHeight="1">
      <c r="B191" s="22"/>
      <c r="C191" s="122" t="s">
        <v>477</v>
      </c>
      <c r="D191" s="122" t="s">
        <v>148</v>
      </c>
      <c r="E191" s="123" t="s">
        <v>716</v>
      </c>
      <c r="F191" s="158" t="s">
        <v>717</v>
      </c>
      <c r="G191" s="158"/>
      <c r="H191" s="158"/>
      <c r="I191" s="158"/>
      <c r="J191" s="124" t="s">
        <v>338</v>
      </c>
      <c r="K191" s="125">
        <v>0.22</v>
      </c>
      <c r="L191" s="159"/>
      <c r="M191" s="159"/>
      <c r="N191" s="159">
        <f>ROUND($L$191*$K$191,2)</f>
        <v>0</v>
      </c>
      <c r="O191" s="159"/>
      <c r="P191" s="159"/>
      <c r="Q191" s="159"/>
      <c r="R191" s="23"/>
      <c r="T191" s="126"/>
      <c r="U191" s="28" t="s">
        <v>38</v>
      </c>
      <c r="V191" s="127">
        <v>0</v>
      </c>
      <c r="W191" s="127">
        <f>$V$191*$K$191</f>
        <v>0</v>
      </c>
      <c r="X191" s="127">
        <v>0</v>
      </c>
      <c r="Y191" s="127">
        <f>$X$191*$K$191</f>
        <v>0</v>
      </c>
      <c r="Z191" s="127">
        <v>0</v>
      </c>
      <c r="AA191" s="128">
        <f>$Z$191*$K$191</f>
        <v>0</v>
      </c>
      <c r="AR191" s="9" t="s">
        <v>711</v>
      </c>
      <c r="AT191" s="9" t="s">
        <v>148</v>
      </c>
      <c r="AU191" s="9" t="s">
        <v>129</v>
      </c>
      <c r="AY191" s="9" t="s">
        <v>147</v>
      </c>
      <c r="BE191" s="101">
        <f>IF($U$191="základná",$N$191,0)</f>
        <v>0</v>
      </c>
      <c r="BF191" s="101">
        <f>IF($U$191="znížená",$N$191,0)</f>
        <v>0</v>
      </c>
      <c r="BG191" s="101">
        <f>IF($U$191="zákl. prenesená",$N$191,0)</f>
        <v>0</v>
      </c>
      <c r="BH191" s="101">
        <f>IF($U$191="zníž. prenesená",$N$191,0)</f>
        <v>0</v>
      </c>
      <c r="BI191" s="101">
        <f>IF($U$191="nulová",$N$191,0)</f>
        <v>0</v>
      </c>
      <c r="BJ191" s="9" t="s">
        <v>129</v>
      </c>
      <c r="BK191" s="101">
        <f>ROUND($L$191*$K$191,2)</f>
        <v>0</v>
      </c>
      <c r="BL191" s="9" t="s">
        <v>711</v>
      </c>
      <c r="BM191" s="9" t="s">
        <v>477</v>
      </c>
    </row>
    <row r="192" spans="2:65" s="9" customFormat="1" ht="15.75" customHeight="1">
      <c r="B192" s="22"/>
      <c r="C192" s="122" t="s">
        <v>478</v>
      </c>
      <c r="D192" s="122" t="s">
        <v>148</v>
      </c>
      <c r="E192" s="123" t="s">
        <v>718</v>
      </c>
      <c r="F192" s="158" t="s">
        <v>719</v>
      </c>
      <c r="G192" s="158"/>
      <c r="H192" s="158"/>
      <c r="I192" s="158"/>
      <c r="J192" s="124" t="s">
        <v>338</v>
      </c>
      <c r="K192" s="125">
        <v>0.22</v>
      </c>
      <c r="L192" s="159"/>
      <c r="M192" s="159"/>
      <c r="N192" s="159">
        <f>ROUND($L$192*$K$192,2)</f>
        <v>0</v>
      </c>
      <c r="O192" s="159"/>
      <c r="P192" s="159"/>
      <c r="Q192" s="159"/>
      <c r="R192" s="23"/>
      <c r="T192" s="126"/>
      <c r="U192" s="28" t="s">
        <v>38</v>
      </c>
      <c r="V192" s="127">
        <v>0</v>
      </c>
      <c r="W192" s="127">
        <f>$V$192*$K$192</f>
        <v>0</v>
      </c>
      <c r="X192" s="127">
        <v>0</v>
      </c>
      <c r="Y192" s="127">
        <f>$X$192*$K$192</f>
        <v>0</v>
      </c>
      <c r="Z192" s="127">
        <v>0</v>
      </c>
      <c r="AA192" s="128">
        <f>$Z$192*$K$192</f>
        <v>0</v>
      </c>
      <c r="AR192" s="9" t="s">
        <v>711</v>
      </c>
      <c r="AT192" s="9" t="s">
        <v>148</v>
      </c>
      <c r="AU192" s="9" t="s">
        <v>129</v>
      </c>
      <c r="AY192" s="9" t="s">
        <v>147</v>
      </c>
      <c r="BE192" s="101">
        <f>IF($U$192="základná",$N$192,0)</f>
        <v>0</v>
      </c>
      <c r="BF192" s="101">
        <f>IF($U$192="znížená",$N$192,0)</f>
        <v>0</v>
      </c>
      <c r="BG192" s="101">
        <f>IF($U$192="zákl. prenesená",$N$192,0)</f>
        <v>0</v>
      </c>
      <c r="BH192" s="101">
        <f>IF($U$192="zníž. prenesená",$N$192,0)</f>
        <v>0</v>
      </c>
      <c r="BI192" s="101">
        <f>IF($U$192="nulová",$N$192,0)</f>
        <v>0</v>
      </c>
      <c r="BJ192" s="9" t="s">
        <v>129</v>
      </c>
      <c r="BK192" s="101">
        <f>ROUND($L$192*$K$192,2)</f>
        <v>0</v>
      </c>
      <c r="BL192" s="9" t="s">
        <v>711</v>
      </c>
      <c r="BM192" s="9" t="s">
        <v>478</v>
      </c>
    </row>
    <row r="193" spans="2:65" s="9" customFormat="1" ht="15.75" customHeight="1">
      <c r="B193" s="22"/>
      <c r="C193" s="122" t="s">
        <v>481</v>
      </c>
      <c r="D193" s="122" t="s">
        <v>148</v>
      </c>
      <c r="E193" s="123" t="s">
        <v>720</v>
      </c>
      <c r="F193" s="158" t="s">
        <v>721</v>
      </c>
      <c r="G193" s="158"/>
      <c r="H193" s="158"/>
      <c r="I193" s="158"/>
      <c r="J193" s="124" t="s">
        <v>338</v>
      </c>
      <c r="K193" s="125">
        <v>0.22</v>
      </c>
      <c r="L193" s="159"/>
      <c r="M193" s="159"/>
      <c r="N193" s="159">
        <f>ROUND($L$193*$K$193,2)</f>
        <v>0</v>
      </c>
      <c r="O193" s="159"/>
      <c r="P193" s="159"/>
      <c r="Q193" s="159"/>
      <c r="R193" s="23"/>
      <c r="T193" s="126"/>
      <c r="U193" s="28" t="s">
        <v>38</v>
      </c>
      <c r="V193" s="127">
        <v>0</v>
      </c>
      <c r="W193" s="127">
        <f>$V$193*$K$193</f>
        <v>0</v>
      </c>
      <c r="X193" s="127">
        <v>0</v>
      </c>
      <c r="Y193" s="127">
        <f>$X$193*$K$193</f>
        <v>0</v>
      </c>
      <c r="Z193" s="127">
        <v>0</v>
      </c>
      <c r="AA193" s="128">
        <f>$Z$193*$K$193</f>
        <v>0</v>
      </c>
      <c r="AR193" s="9" t="s">
        <v>711</v>
      </c>
      <c r="AT193" s="9" t="s">
        <v>148</v>
      </c>
      <c r="AU193" s="9" t="s">
        <v>129</v>
      </c>
      <c r="AY193" s="9" t="s">
        <v>147</v>
      </c>
      <c r="BE193" s="101">
        <f>IF($U$193="základná",$N$193,0)</f>
        <v>0</v>
      </c>
      <c r="BF193" s="101">
        <f>IF($U$193="znížená",$N$193,0)</f>
        <v>0</v>
      </c>
      <c r="BG193" s="101">
        <f>IF($U$193="zákl. prenesená",$N$193,0)</f>
        <v>0</v>
      </c>
      <c r="BH193" s="101">
        <f>IF($U$193="zníž. prenesená",$N$193,0)</f>
        <v>0</v>
      </c>
      <c r="BI193" s="101">
        <f>IF($U$193="nulová",$N$193,0)</f>
        <v>0</v>
      </c>
      <c r="BJ193" s="9" t="s">
        <v>129</v>
      </c>
      <c r="BK193" s="101">
        <f>ROUND($L$193*$K$193,2)</f>
        <v>0</v>
      </c>
      <c r="BL193" s="9" t="s">
        <v>711</v>
      </c>
      <c r="BM193" s="9" t="s">
        <v>481</v>
      </c>
    </row>
    <row r="194" spans="2:65" s="9" customFormat="1" ht="15.75" customHeight="1">
      <c r="B194" s="22"/>
      <c r="C194" s="122" t="s">
        <v>484</v>
      </c>
      <c r="D194" s="122" t="s">
        <v>148</v>
      </c>
      <c r="E194" s="123" t="s">
        <v>722</v>
      </c>
      <c r="F194" s="158" t="s">
        <v>723</v>
      </c>
      <c r="G194" s="158"/>
      <c r="H194" s="158"/>
      <c r="I194" s="158"/>
      <c r="J194" s="124" t="s">
        <v>338</v>
      </c>
      <c r="K194" s="125">
        <v>7.92</v>
      </c>
      <c r="L194" s="159"/>
      <c r="M194" s="159"/>
      <c r="N194" s="159">
        <f>ROUND($L$194*$K$194,2)</f>
        <v>0</v>
      </c>
      <c r="O194" s="159"/>
      <c r="P194" s="159"/>
      <c r="Q194" s="159"/>
      <c r="R194" s="23"/>
      <c r="T194" s="126"/>
      <c r="U194" s="28" t="s">
        <v>38</v>
      </c>
      <c r="V194" s="127">
        <v>0</v>
      </c>
      <c r="W194" s="127">
        <f>$V$194*$K$194</f>
        <v>0</v>
      </c>
      <c r="X194" s="127">
        <v>0</v>
      </c>
      <c r="Y194" s="127">
        <f>$X$194*$K$194</f>
        <v>0</v>
      </c>
      <c r="Z194" s="127">
        <v>0</v>
      </c>
      <c r="AA194" s="128">
        <f>$Z$194*$K$194</f>
        <v>0</v>
      </c>
      <c r="AR194" s="9" t="s">
        <v>711</v>
      </c>
      <c r="AT194" s="9" t="s">
        <v>148</v>
      </c>
      <c r="AU194" s="9" t="s">
        <v>129</v>
      </c>
      <c r="AY194" s="9" t="s">
        <v>147</v>
      </c>
      <c r="BE194" s="101">
        <f>IF($U$194="základná",$N$194,0)</f>
        <v>0</v>
      </c>
      <c r="BF194" s="101">
        <f>IF($U$194="znížená",$N$194,0)</f>
        <v>0</v>
      </c>
      <c r="BG194" s="101">
        <f>IF($U$194="zákl. prenesená",$N$194,0)</f>
        <v>0</v>
      </c>
      <c r="BH194" s="101">
        <f>IF($U$194="zníž. prenesená",$N$194,0)</f>
        <v>0</v>
      </c>
      <c r="BI194" s="101">
        <f>IF($U$194="nulová",$N$194,0)</f>
        <v>0</v>
      </c>
      <c r="BJ194" s="9" t="s">
        <v>129</v>
      </c>
      <c r="BK194" s="101">
        <f>ROUND($L$194*$K$194,2)</f>
        <v>0</v>
      </c>
      <c r="BL194" s="9" t="s">
        <v>711</v>
      </c>
      <c r="BM194" s="9" t="s">
        <v>484</v>
      </c>
    </row>
    <row r="195" spans="2:65" s="9" customFormat="1" ht="15.75" customHeight="1">
      <c r="B195" s="22"/>
      <c r="C195" s="122" t="s">
        <v>487</v>
      </c>
      <c r="D195" s="122" t="s">
        <v>148</v>
      </c>
      <c r="E195" s="123" t="s">
        <v>724</v>
      </c>
      <c r="F195" s="158" t="s">
        <v>725</v>
      </c>
      <c r="G195" s="158"/>
      <c r="H195" s="158"/>
      <c r="I195" s="158"/>
      <c r="J195" s="124" t="s">
        <v>338</v>
      </c>
      <c r="K195" s="125">
        <v>0.11</v>
      </c>
      <c r="L195" s="159"/>
      <c r="M195" s="159"/>
      <c r="N195" s="159">
        <f>ROUND($L$195*$K$195,2)</f>
        <v>0</v>
      </c>
      <c r="O195" s="159"/>
      <c r="P195" s="159"/>
      <c r="Q195" s="159"/>
      <c r="R195" s="23"/>
      <c r="T195" s="126"/>
      <c r="U195" s="28" t="s">
        <v>38</v>
      </c>
      <c r="V195" s="127">
        <v>0</v>
      </c>
      <c r="W195" s="127">
        <f>$V$195*$K$195</f>
        <v>0</v>
      </c>
      <c r="X195" s="127">
        <v>0</v>
      </c>
      <c r="Y195" s="127">
        <f>$X$195*$K$195</f>
        <v>0</v>
      </c>
      <c r="Z195" s="127">
        <v>0</v>
      </c>
      <c r="AA195" s="128">
        <f>$Z$195*$K$195</f>
        <v>0</v>
      </c>
      <c r="AR195" s="9" t="s">
        <v>711</v>
      </c>
      <c r="AT195" s="9" t="s">
        <v>148</v>
      </c>
      <c r="AU195" s="9" t="s">
        <v>129</v>
      </c>
      <c r="AY195" s="9" t="s">
        <v>147</v>
      </c>
      <c r="BE195" s="101">
        <f>IF($U$195="základná",$N$195,0)</f>
        <v>0</v>
      </c>
      <c r="BF195" s="101">
        <f>IF($U$195="znížená",$N$195,0)</f>
        <v>0</v>
      </c>
      <c r="BG195" s="101">
        <f>IF($U$195="zákl. prenesená",$N$195,0)</f>
        <v>0</v>
      </c>
      <c r="BH195" s="101">
        <f>IF($U$195="zníž. prenesená",$N$195,0)</f>
        <v>0</v>
      </c>
      <c r="BI195" s="101">
        <f>IF($U$195="nulová",$N$195,0)</f>
        <v>0</v>
      </c>
      <c r="BJ195" s="9" t="s">
        <v>129</v>
      </c>
      <c r="BK195" s="101">
        <f>ROUND($L$195*$K$195,2)</f>
        <v>0</v>
      </c>
      <c r="BL195" s="9" t="s">
        <v>711</v>
      </c>
      <c r="BM195" s="9" t="s">
        <v>487</v>
      </c>
    </row>
    <row r="196" spans="2:65" s="9" customFormat="1" ht="15.75" customHeight="1">
      <c r="B196" s="22"/>
      <c r="C196" s="122" t="s">
        <v>490</v>
      </c>
      <c r="D196" s="122" t="s">
        <v>148</v>
      </c>
      <c r="E196" s="123" t="s">
        <v>726</v>
      </c>
      <c r="F196" s="158" t="s">
        <v>727</v>
      </c>
      <c r="G196" s="158"/>
      <c r="H196" s="158"/>
      <c r="I196" s="158"/>
      <c r="J196" s="124" t="s">
        <v>338</v>
      </c>
      <c r="K196" s="125">
        <v>0.22</v>
      </c>
      <c r="L196" s="159"/>
      <c r="M196" s="159"/>
      <c r="N196" s="159">
        <f>ROUND($L$196*$K$196,2)</f>
        <v>0</v>
      </c>
      <c r="O196" s="159"/>
      <c r="P196" s="159"/>
      <c r="Q196" s="159"/>
      <c r="R196" s="23"/>
      <c r="T196" s="126"/>
      <c r="U196" s="133" t="s">
        <v>38</v>
      </c>
      <c r="V196" s="134">
        <v>0</v>
      </c>
      <c r="W196" s="134">
        <f>$V$196*$K$196</f>
        <v>0</v>
      </c>
      <c r="X196" s="134">
        <v>0</v>
      </c>
      <c r="Y196" s="134">
        <f>$X$196*$K$196</f>
        <v>0</v>
      </c>
      <c r="Z196" s="134">
        <v>0</v>
      </c>
      <c r="AA196" s="135">
        <f>$Z$196*$K$196</f>
        <v>0</v>
      </c>
      <c r="AR196" s="9" t="s">
        <v>711</v>
      </c>
      <c r="AT196" s="9" t="s">
        <v>148</v>
      </c>
      <c r="AU196" s="9" t="s">
        <v>129</v>
      </c>
      <c r="AY196" s="9" t="s">
        <v>147</v>
      </c>
      <c r="BE196" s="101">
        <f>IF($U$196="základná",$N$196,0)</f>
        <v>0</v>
      </c>
      <c r="BF196" s="101">
        <f>IF($U$196="znížená",$N$196,0)</f>
        <v>0</v>
      </c>
      <c r="BG196" s="101">
        <f>IF($U$196="zákl. prenesená",$N$196,0)</f>
        <v>0</v>
      </c>
      <c r="BH196" s="101">
        <f>IF($U$196="zníž. prenesená",$N$196,0)</f>
        <v>0</v>
      </c>
      <c r="BI196" s="101">
        <f>IF($U$196="nulová",$N$196,0)</f>
        <v>0</v>
      </c>
      <c r="BJ196" s="9" t="s">
        <v>129</v>
      </c>
      <c r="BK196" s="101">
        <f>ROUND($L$196*$K$196,2)</f>
        <v>0</v>
      </c>
      <c r="BL196" s="9" t="s">
        <v>711</v>
      </c>
      <c r="BM196" s="9" t="s">
        <v>490</v>
      </c>
    </row>
    <row r="197" spans="2:18" s="9" customFormat="1" ht="7.5" customHeight="1">
      <c r="B197" s="43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5"/>
    </row>
  </sheetData>
  <sheetProtection selectLockedCells="1" selectUnlockedCells="1"/>
  <mergeCells count="292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N116:Q116"/>
    <mergeCell ref="N117:Q117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N186:Q186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</mergeCells>
  <hyperlinks>
    <hyperlink ref="F1" location="C2" display="1) Krycí list rozpočtu"/>
    <hyperlink ref="H1" location="C86" display="2) Rekapitulácia rozpočtu"/>
    <hyperlink ref="L1" location="C115" display="3) Rozpočet"/>
    <hyperlink ref="S1" location="'Rekapitulácia stavby'!C2" display="Rekapitulácia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7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AD118" sqref="AD118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1"/>
      <c r="B1" s="4"/>
      <c r="C1" s="4"/>
      <c r="D1" s="5" t="s">
        <v>1</v>
      </c>
      <c r="E1" s="4"/>
      <c r="F1" s="6" t="s">
        <v>104</v>
      </c>
      <c r="G1" s="6"/>
      <c r="H1" s="175" t="s">
        <v>105</v>
      </c>
      <c r="I1" s="175"/>
      <c r="J1" s="175"/>
      <c r="K1" s="175"/>
      <c r="L1" s="6" t="s">
        <v>106</v>
      </c>
      <c r="M1" s="4"/>
      <c r="N1" s="4"/>
      <c r="O1" s="5" t="s">
        <v>107</v>
      </c>
      <c r="P1" s="4"/>
      <c r="Q1" s="4"/>
      <c r="R1" s="4"/>
      <c r="S1" s="6" t="s">
        <v>108</v>
      </c>
      <c r="T1" s="6"/>
      <c r="U1" s="81"/>
      <c r="V1" s="81"/>
    </row>
    <row r="2" spans="3:46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5" t="s">
        <v>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" t="s">
        <v>93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71</v>
      </c>
    </row>
    <row r="4" spans="2:46" s="1" customFormat="1" ht="37.5" customHeight="1">
      <c r="B4" s="13"/>
      <c r="C4" s="146" t="s">
        <v>973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T4" s="15" t="s">
        <v>11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170" t="str">
        <f>'Rekapitulácia stavby'!$K$6</f>
        <v>Obnova kultúrneho domu Prašník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14"/>
    </row>
    <row r="7" spans="2:18" s="9" customFormat="1" ht="33.75" customHeight="1">
      <c r="B7" s="22"/>
      <c r="D7" s="17" t="s">
        <v>109</v>
      </c>
      <c r="F7" s="156" t="s">
        <v>969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19</v>
      </c>
      <c r="F9" s="19" t="s">
        <v>20</v>
      </c>
      <c r="M9" s="18" t="s">
        <v>21</v>
      </c>
      <c r="O9" s="165">
        <f>'Rekapitulácia stavby'!$AN$8</f>
        <v>42228</v>
      </c>
      <c r="P9" s="165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22</v>
      </c>
      <c r="M11" s="18" t="s">
        <v>23</v>
      </c>
      <c r="O11" s="148"/>
      <c r="P11" s="148"/>
      <c r="R11" s="23"/>
    </row>
    <row r="12" spans="2:18" s="9" customFormat="1" ht="18.75" customHeight="1">
      <c r="B12" s="22"/>
      <c r="E12" s="19" t="s">
        <v>20</v>
      </c>
      <c r="M12" s="18" t="s">
        <v>24</v>
      </c>
      <c r="O12" s="148"/>
      <c r="P12" s="148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25</v>
      </c>
      <c r="M14" s="18" t="s">
        <v>23</v>
      </c>
      <c r="O14" s="148">
        <f>IF('Rekapitulácia stavby'!$AN$13="","",'Rekapitulácia stavby'!$AN$13)</f>
      </c>
      <c r="P14" s="148"/>
      <c r="R14" s="23"/>
    </row>
    <row r="15" spans="2:18" s="9" customFormat="1" ht="18.75" customHeight="1">
      <c r="B15" s="22"/>
      <c r="E15" s="19" t="str">
        <f>IF('Rekapitulácia stavby'!$E$14="","",'Rekapitulácia stavby'!$E$14)</f>
        <v> </v>
      </c>
      <c r="M15" s="18" t="s">
        <v>24</v>
      </c>
      <c r="O15" s="148">
        <f>IF('Rekapitulácia stavby'!$AN$14="","",'Rekapitulácia stavby'!$AN$14)</f>
      </c>
      <c r="P15" s="148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27</v>
      </c>
      <c r="M17" s="18" t="s">
        <v>23</v>
      </c>
      <c r="O17" s="148"/>
      <c r="P17" s="148"/>
      <c r="R17" s="23"/>
    </row>
    <row r="18" spans="2:18" s="9" customFormat="1" ht="18.75" customHeight="1">
      <c r="B18" s="22"/>
      <c r="E18" s="19" t="s">
        <v>28</v>
      </c>
      <c r="M18" s="18" t="s">
        <v>24</v>
      </c>
      <c r="O18" s="148"/>
      <c r="P18" s="148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30</v>
      </c>
      <c r="M20" s="18" t="s">
        <v>23</v>
      </c>
      <c r="O20" s="148">
        <f>IF('Rekapitulácia stavby'!$AN$19="","",'Rekapitulácia stavby'!$AN$19)</f>
      </c>
      <c r="P20" s="148"/>
      <c r="R20" s="23"/>
    </row>
    <row r="21" spans="2:18" s="9" customFormat="1" ht="18.75" customHeight="1">
      <c r="B21" s="22"/>
      <c r="E21" s="19" t="str">
        <f>IF('Rekapitulácia stavby'!$E$20="","",'Rekapitulácia stavby'!$E$20)</f>
        <v> </v>
      </c>
      <c r="M21" s="18" t="s">
        <v>24</v>
      </c>
      <c r="O21" s="148">
        <f>IF('Rekapitulácia stavby'!$AN$20="","",'Rekapitulácia stavby'!$AN$20)</f>
      </c>
      <c r="P21" s="148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31</v>
      </c>
      <c r="R23" s="23"/>
    </row>
    <row r="24" spans="2:18" s="82" customFormat="1" ht="57" customHeight="1">
      <c r="B24" s="83"/>
      <c r="E24" s="157" t="s">
        <v>572</v>
      </c>
      <c r="F24" s="157"/>
      <c r="G24" s="157"/>
      <c r="H24" s="157"/>
      <c r="I24" s="157"/>
      <c r="J24" s="157"/>
      <c r="K24" s="157"/>
      <c r="L24" s="157"/>
      <c r="R24" s="84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5" t="s">
        <v>111</v>
      </c>
      <c r="M27" s="152">
        <f>$N$88</f>
        <v>0</v>
      </c>
      <c r="N27" s="152"/>
      <c r="O27" s="152"/>
      <c r="P27" s="152"/>
      <c r="R27" s="23"/>
    </row>
    <row r="28" spans="2:18" s="9" customFormat="1" ht="15" customHeight="1">
      <c r="B28" s="22"/>
      <c r="D28" s="21" t="s">
        <v>112</v>
      </c>
      <c r="M28" s="152">
        <f>$N$99</f>
        <v>0</v>
      </c>
      <c r="N28" s="152"/>
      <c r="O28" s="152"/>
      <c r="P28" s="15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6" t="s">
        <v>34</v>
      </c>
      <c r="M30" s="174">
        <f>ROUND($M$27+$M$28,2)</f>
        <v>0</v>
      </c>
      <c r="N30" s="174"/>
      <c r="O30" s="174"/>
      <c r="P30" s="174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35</v>
      </c>
      <c r="E32" s="27" t="s">
        <v>36</v>
      </c>
      <c r="F32" s="87">
        <v>0.2</v>
      </c>
      <c r="G32" s="88" t="s">
        <v>37</v>
      </c>
      <c r="H32" s="173">
        <f>ROUND((SUM($BE$99:$BE$103)+SUM($BE$121:$BE$176)),2)</f>
        <v>0</v>
      </c>
      <c r="I32" s="173"/>
      <c r="J32" s="173"/>
      <c r="M32" s="173">
        <f>ROUND(ROUND((SUM($BE$99:$BE$103)+SUM($BE$121:$BE$176)),2)*$F$32,2)</f>
        <v>0</v>
      </c>
      <c r="N32" s="173"/>
      <c r="O32" s="173"/>
      <c r="P32" s="173"/>
      <c r="R32" s="23"/>
    </row>
    <row r="33" spans="2:18" s="9" customFormat="1" ht="15" customHeight="1">
      <c r="B33" s="22"/>
      <c r="E33" s="27" t="s">
        <v>38</v>
      </c>
      <c r="F33" s="87">
        <v>0.2</v>
      </c>
      <c r="G33" s="88" t="s">
        <v>37</v>
      </c>
      <c r="H33" s="173">
        <f>ROUND((SUM($BF$99:$BF$103)+SUM($BF$121:$BF$176)),2)</f>
        <v>0</v>
      </c>
      <c r="I33" s="173"/>
      <c r="J33" s="173"/>
      <c r="M33" s="173">
        <f>ROUND(ROUND((SUM($BF$99:$BF$103)+SUM($BF$121:$BF$176)),2)*$F$33,2)</f>
        <v>0</v>
      </c>
      <c r="N33" s="173"/>
      <c r="O33" s="173"/>
      <c r="P33" s="173"/>
      <c r="R33" s="23"/>
    </row>
    <row r="34" spans="2:18" s="9" customFormat="1" ht="15" customHeight="1" hidden="1">
      <c r="B34" s="22"/>
      <c r="E34" s="27" t="s">
        <v>39</v>
      </c>
      <c r="F34" s="87">
        <v>0.2</v>
      </c>
      <c r="G34" s="88" t="s">
        <v>37</v>
      </c>
      <c r="H34" s="173">
        <f>ROUND((SUM($BG$99:$BG$103)+SUM($BG$121:$BG$176)),2)</f>
        <v>0</v>
      </c>
      <c r="I34" s="173"/>
      <c r="J34" s="173"/>
      <c r="M34" s="173">
        <v>0</v>
      </c>
      <c r="N34" s="173"/>
      <c r="O34" s="173"/>
      <c r="P34" s="173"/>
      <c r="R34" s="23"/>
    </row>
    <row r="35" spans="2:18" s="9" customFormat="1" ht="15" customHeight="1" hidden="1">
      <c r="B35" s="22"/>
      <c r="E35" s="27" t="s">
        <v>40</v>
      </c>
      <c r="F35" s="87">
        <v>0.2</v>
      </c>
      <c r="G35" s="88" t="s">
        <v>37</v>
      </c>
      <c r="H35" s="173">
        <f>ROUND((SUM($BH$99:$BH$103)+SUM($BH$121:$BH$176)),2)</f>
        <v>0</v>
      </c>
      <c r="I35" s="173"/>
      <c r="J35" s="173"/>
      <c r="M35" s="173">
        <v>0</v>
      </c>
      <c r="N35" s="173"/>
      <c r="O35" s="173"/>
      <c r="P35" s="173"/>
      <c r="R35" s="23"/>
    </row>
    <row r="36" spans="2:18" s="9" customFormat="1" ht="15" customHeight="1" hidden="1">
      <c r="B36" s="22"/>
      <c r="E36" s="27" t="s">
        <v>41</v>
      </c>
      <c r="F36" s="87">
        <v>0</v>
      </c>
      <c r="G36" s="88" t="s">
        <v>37</v>
      </c>
      <c r="H36" s="173">
        <f>ROUND((SUM($BI$99:$BI$103)+SUM($BI$121:$BI$176)),2)</f>
        <v>0</v>
      </c>
      <c r="I36" s="173"/>
      <c r="J36" s="173"/>
      <c r="M36" s="173">
        <v>0</v>
      </c>
      <c r="N36" s="173"/>
      <c r="O36" s="173"/>
      <c r="P36" s="173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42</v>
      </c>
      <c r="E38" s="32"/>
      <c r="F38" s="32"/>
      <c r="G38" s="89" t="s">
        <v>43</v>
      </c>
      <c r="H38" s="33" t="s">
        <v>44</v>
      </c>
      <c r="I38" s="32"/>
      <c r="J38" s="32"/>
      <c r="K38" s="32"/>
      <c r="L38" s="145">
        <f>SUM($M$30:$M$36)</f>
        <v>0</v>
      </c>
      <c r="M38" s="145"/>
      <c r="N38" s="145"/>
      <c r="O38" s="145"/>
      <c r="P38" s="1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45</v>
      </c>
      <c r="E50" s="35"/>
      <c r="F50" s="35"/>
      <c r="G50" s="35"/>
      <c r="H50" s="36"/>
      <c r="J50" s="34" t="s">
        <v>46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47</v>
      </c>
      <c r="E59" s="40"/>
      <c r="F59" s="40"/>
      <c r="G59" s="41" t="s">
        <v>48</v>
      </c>
      <c r="H59" s="42"/>
      <c r="J59" s="39" t="s">
        <v>47</v>
      </c>
      <c r="K59" s="40"/>
      <c r="L59" s="40"/>
      <c r="M59" s="40"/>
      <c r="N59" s="41" t="s">
        <v>48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49</v>
      </c>
      <c r="E61" s="35"/>
      <c r="F61" s="35"/>
      <c r="G61" s="35"/>
      <c r="H61" s="36"/>
      <c r="J61" s="34" t="s">
        <v>50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47</v>
      </c>
      <c r="E70" s="40"/>
      <c r="F70" s="40"/>
      <c r="G70" s="41" t="s">
        <v>48</v>
      </c>
      <c r="H70" s="42"/>
      <c r="J70" s="39" t="s">
        <v>47</v>
      </c>
      <c r="K70" s="40"/>
      <c r="L70" s="40"/>
      <c r="M70" s="40"/>
      <c r="N70" s="41" t="s">
        <v>48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46" t="s">
        <v>974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170" t="str">
        <f>$F$6</f>
        <v>Obnova kultúrneho domu Prašník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3"/>
    </row>
    <row r="79" spans="2:18" s="9" customFormat="1" ht="37.5" customHeight="1">
      <c r="B79" s="22"/>
      <c r="C79" s="51" t="s">
        <v>109</v>
      </c>
      <c r="F79" s="147" t="str">
        <f>$F$7</f>
        <v>5_1 - Solárny systém - Kultúrny dom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19</v>
      </c>
      <c r="F81" s="19" t="str">
        <f>$F$9</f>
        <v>Obec Prašník</v>
      </c>
      <c r="K81" s="18" t="s">
        <v>21</v>
      </c>
      <c r="M81" s="165">
        <f>IF($O$9="","",$O$9)</f>
        <v>42228</v>
      </c>
      <c r="N81" s="165"/>
      <c r="O81" s="165"/>
      <c r="P81" s="165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22</v>
      </c>
      <c r="F83" s="19" t="str">
        <f>$E$12</f>
        <v>Obec Prašník</v>
      </c>
      <c r="K83" s="18" t="s">
        <v>27</v>
      </c>
      <c r="M83" s="148" t="str">
        <f>$E$18</f>
        <v>Ing. Michal Štoder</v>
      </c>
      <c r="N83" s="148"/>
      <c r="O83" s="148"/>
      <c r="P83" s="148"/>
      <c r="Q83" s="148"/>
      <c r="R83" s="23"/>
    </row>
    <row r="84" spans="2:18" s="9" customFormat="1" ht="15" customHeight="1">
      <c r="B84" s="22"/>
      <c r="C84" s="18" t="s">
        <v>25</v>
      </c>
      <c r="F84" s="19" t="str">
        <f>IF($E$15="","",$E$15)</f>
        <v> </v>
      </c>
      <c r="K84" s="18" t="s">
        <v>30</v>
      </c>
      <c r="M84" s="148" t="str">
        <f>$E$21</f>
        <v> </v>
      </c>
      <c r="N84" s="148"/>
      <c r="O84" s="148"/>
      <c r="P84" s="148"/>
      <c r="Q84" s="148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72" t="s">
        <v>113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72" t="s">
        <v>114</v>
      </c>
      <c r="O86" s="172"/>
      <c r="P86" s="172"/>
      <c r="Q86" s="17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115</v>
      </c>
      <c r="N88" s="137">
        <f>$N$121</f>
        <v>0</v>
      </c>
      <c r="O88" s="137"/>
      <c r="P88" s="137"/>
      <c r="Q88" s="137"/>
      <c r="R88" s="23"/>
      <c r="AU88" s="9" t="s">
        <v>116</v>
      </c>
    </row>
    <row r="89" spans="2:18" s="90" customFormat="1" ht="25.5" customHeight="1">
      <c r="B89" s="91"/>
      <c r="D89" s="92" t="s">
        <v>729</v>
      </c>
      <c r="N89" s="171">
        <f>$N$122</f>
        <v>0</v>
      </c>
      <c r="O89" s="171"/>
      <c r="P89" s="171"/>
      <c r="Q89" s="171"/>
      <c r="R89" s="93"/>
    </row>
    <row r="90" spans="2:18" s="85" customFormat="1" ht="21" customHeight="1">
      <c r="B90" s="94"/>
      <c r="D90" s="95" t="s">
        <v>359</v>
      </c>
      <c r="N90" s="169">
        <f>$N$123</f>
        <v>0</v>
      </c>
      <c r="O90" s="169"/>
      <c r="P90" s="169"/>
      <c r="Q90" s="169"/>
      <c r="R90" s="96"/>
    </row>
    <row r="91" spans="2:18" s="85" customFormat="1" ht="21" customHeight="1">
      <c r="B91" s="94"/>
      <c r="D91" s="95" t="s">
        <v>730</v>
      </c>
      <c r="N91" s="169">
        <f>$N$127</f>
        <v>0</v>
      </c>
      <c r="O91" s="169"/>
      <c r="P91" s="169"/>
      <c r="Q91" s="169"/>
      <c r="R91" s="96"/>
    </row>
    <row r="92" spans="2:18" s="85" customFormat="1" ht="21" customHeight="1">
      <c r="B92" s="94"/>
      <c r="D92" s="95" t="s">
        <v>731</v>
      </c>
      <c r="N92" s="169">
        <f>$N$134</f>
        <v>0</v>
      </c>
      <c r="O92" s="169"/>
      <c r="P92" s="169"/>
      <c r="Q92" s="169"/>
      <c r="R92" s="96"/>
    </row>
    <row r="93" spans="2:18" s="85" customFormat="1" ht="21" customHeight="1">
      <c r="B93" s="94"/>
      <c r="D93" s="95" t="s">
        <v>732</v>
      </c>
      <c r="N93" s="169">
        <f>$N$146</f>
        <v>0</v>
      </c>
      <c r="O93" s="169"/>
      <c r="P93" s="169"/>
      <c r="Q93" s="169"/>
      <c r="R93" s="96"/>
    </row>
    <row r="94" spans="2:18" s="85" customFormat="1" ht="21" customHeight="1">
      <c r="B94" s="94"/>
      <c r="D94" s="95" t="s">
        <v>733</v>
      </c>
      <c r="N94" s="169">
        <f>$N$150</f>
        <v>0</v>
      </c>
      <c r="O94" s="169"/>
      <c r="P94" s="169"/>
      <c r="Q94" s="169"/>
      <c r="R94" s="96"/>
    </row>
    <row r="95" spans="2:18" s="85" customFormat="1" ht="21" customHeight="1">
      <c r="B95" s="94"/>
      <c r="D95" s="95" t="s">
        <v>124</v>
      </c>
      <c r="N95" s="169">
        <f>$N$168</f>
        <v>0</v>
      </c>
      <c r="O95" s="169"/>
      <c r="P95" s="169"/>
      <c r="Q95" s="169"/>
      <c r="R95" s="96"/>
    </row>
    <row r="96" spans="2:18" s="90" customFormat="1" ht="25.5" customHeight="1">
      <c r="B96" s="91"/>
      <c r="D96" s="92" t="s">
        <v>734</v>
      </c>
      <c r="N96" s="171">
        <f>$N$171</f>
        <v>0</v>
      </c>
      <c r="O96" s="171"/>
      <c r="P96" s="171"/>
      <c r="Q96" s="171"/>
      <c r="R96" s="93"/>
    </row>
    <row r="97" spans="2:18" s="85" customFormat="1" ht="21" customHeight="1">
      <c r="B97" s="94"/>
      <c r="D97" s="95" t="s">
        <v>735</v>
      </c>
      <c r="N97" s="169">
        <f>$N$172</f>
        <v>0</v>
      </c>
      <c r="O97" s="169"/>
      <c r="P97" s="169"/>
      <c r="Q97" s="169"/>
      <c r="R97" s="96"/>
    </row>
    <row r="98" spans="2:18" s="9" customFormat="1" ht="22.5" customHeight="1">
      <c r="B98" s="22"/>
      <c r="R98" s="23"/>
    </row>
    <row r="99" spans="2:21" s="9" customFormat="1" ht="30" customHeight="1">
      <c r="B99" s="22"/>
      <c r="C99" s="62" t="s">
        <v>126</v>
      </c>
      <c r="N99" s="137">
        <f>ROUND($N$100+$N$101+$N$102,2)</f>
        <v>0</v>
      </c>
      <c r="O99" s="137"/>
      <c r="P99" s="137"/>
      <c r="Q99" s="137"/>
      <c r="R99" s="23"/>
      <c r="T99" s="97"/>
      <c r="U99" s="98" t="s">
        <v>35</v>
      </c>
    </row>
    <row r="100" spans="2:62" s="9" customFormat="1" ht="18.75" customHeight="1">
      <c r="B100" s="22"/>
      <c r="D100" s="168" t="s">
        <v>127</v>
      </c>
      <c r="E100" s="168"/>
      <c r="F100" s="168"/>
      <c r="G100" s="168"/>
      <c r="H100" s="168"/>
      <c r="N100" s="169">
        <v>0</v>
      </c>
      <c r="O100" s="169"/>
      <c r="P100" s="169"/>
      <c r="Q100" s="169"/>
      <c r="R100" s="23"/>
      <c r="T100" s="99"/>
      <c r="U100" s="100" t="s">
        <v>38</v>
      </c>
      <c r="AY100" s="9" t="s">
        <v>128</v>
      </c>
      <c r="BE100" s="101">
        <f>IF($U$100="základná",$N$100,0)</f>
        <v>0</v>
      </c>
      <c r="BF100" s="101">
        <f>IF($U$100="znížená",$N$100,0)</f>
        <v>0</v>
      </c>
      <c r="BG100" s="101">
        <f>IF($U$100="zákl. prenesená",$N$100,0)</f>
        <v>0</v>
      </c>
      <c r="BH100" s="101">
        <f>IF($U$100="zníž. prenesená",$N$100,0)</f>
        <v>0</v>
      </c>
      <c r="BI100" s="101">
        <f>IF($U$100="nulová",$N$100,0)</f>
        <v>0</v>
      </c>
      <c r="BJ100" s="9" t="s">
        <v>129</v>
      </c>
    </row>
    <row r="101" spans="2:62" s="9" customFormat="1" ht="18.75" customHeight="1">
      <c r="B101" s="22"/>
      <c r="D101" s="168" t="s">
        <v>130</v>
      </c>
      <c r="E101" s="168"/>
      <c r="F101" s="168"/>
      <c r="G101" s="168"/>
      <c r="H101" s="168"/>
      <c r="N101" s="169">
        <v>0</v>
      </c>
      <c r="O101" s="169"/>
      <c r="P101" s="169"/>
      <c r="Q101" s="169"/>
      <c r="R101" s="23"/>
      <c r="T101" s="99"/>
      <c r="U101" s="100" t="s">
        <v>38</v>
      </c>
      <c r="AY101" s="9" t="s">
        <v>128</v>
      </c>
      <c r="BE101" s="101">
        <f>IF($U$101="základná",$N$101,0)</f>
        <v>0</v>
      </c>
      <c r="BF101" s="101">
        <f>IF($U$101="znížená",$N$101,0)</f>
        <v>0</v>
      </c>
      <c r="BG101" s="101">
        <f>IF($U$101="zákl. prenesená",$N$101,0)</f>
        <v>0</v>
      </c>
      <c r="BH101" s="101">
        <f>IF($U$101="zníž. prenesená",$N$101,0)</f>
        <v>0</v>
      </c>
      <c r="BI101" s="101">
        <f>IF($U$101="nulová",$N$101,0)</f>
        <v>0</v>
      </c>
      <c r="BJ101" s="9" t="s">
        <v>129</v>
      </c>
    </row>
    <row r="102" spans="2:62" s="9" customFormat="1" ht="18.75" customHeight="1">
      <c r="B102" s="22"/>
      <c r="D102" s="95" t="s">
        <v>131</v>
      </c>
      <c r="N102" s="169">
        <v>0</v>
      </c>
      <c r="O102" s="169"/>
      <c r="P102" s="169"/>
      <c r="Q102" s="169"/>
      <c r="R102" s="23"/>
      <c r="T102" s="102"/>
      <c r="U102" s="103" t="s">
        <v>38</v>
      </c>
      <c r="AY102" s="9" t="s">
        <v>132</v>
      </c>
      <c r="BE102" s="101">
        <f>IF($U$102="základná",$N$102,0)</f>
        <v>0</v>
      </c>
      <c r="BF102" s="101">
        <f>IF($U$102="znížená",$N$102,0)</f>
        <v>0</v>
      </c>
      <c r="BG102" s="101">
        <f>IF($U$102="zákl. prenesená",$N$102,0)</f>
        <v>0</v>
      </c>
      <c r="BH102" s="101">
        <f>IF($U$102="zníž. prenesená",$N$102,0)</f>
        <v>0</v>
      </c>
      <c r="BI102" s="101">
        <f>IF($U$102="nulová",$N$102,0)</f>
        <v>0</v>
      </c>
      <c r="BJ102" s="9" t="s">
        <v>129</v>
      </c>
    </row>
    <row r="103" spans="2:18" s="9" customFormat="1" ht="14.25" customHeight="1">
      <c r="B103" s="22"/>
      <c r="R103" s="23"/>
    </row>
    <row r="104" spans="2:18" s="9" customFormat="1" ht="30" customHeight="1">
      <c r="B104" s="22"/>
      <c r="C104" s="80" t="s">
        <v>103</v>
      </c>
      <c r="D104" s="30"/>
      <c r="E104" s="30"/>
      <c r="F104" s="30"/>
      <c r="G104" s="30"/>
      <c r="H104" s="30"/>
      <c r="I104" s="30"/>
      <c r="J104" s="30"/>
      <c r="K104" s="30"/>
      <c r="L104" s="138">
        <f>ROUND(SUM($N$88+$N$99),2)</f>
        <v>0</v>
      </c>
      <c r="M104" s="138"/>
      <c r="N104" s="138"/>
      <c r="O104" s="138"/>
      <c r="P104" s="138"/>
      <c r="Q104" s="138"/>
      <c r="R104" s="23"/>
    </row>
    <row r="105" spans="2:18" s="9" customFormat="1" ht="7.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5"/>
    </row>
    <row r="109" spans="2:18" s="9" customFormat="1" ht="7.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spans="2:18" s="9" customFormat="1" ht="37.5" customHeight="1">
      <c r="B110" s="22"/>
      <c r="C110" s="146" t="s">
        <v>975</v>
      </c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23"/>
    </row>
    <row r="111" spans="2:18" s="9" customFormat="1" ht="7.5" customHeight="1">
      <c r="B111" s="22"/>
      <c r="R111" s="23"/>
    </row>
    <row r="112" spans="2:18" s="9" customFormat="1" ht="30.75" customHeight="1">
      <c r="B112" s="22"/>
      <c r="C112" s="18" t="s">
        <v>15</v>
      </c>
      <c r="F112" s="170" t="str">
        <f>$F$6</f>
        <v>Obnova kultúrneho domu Prašník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R112" s="23"/>
    </row>
    <row r="113" spans="2:18" s="9" customFormat="1" ht="37.5" customHeight="1">
      <c r="B113" s="22"/>
      <c r="C113" s="51" t="s">
        <v>109</v>
      </c>
      <c r="F113" s="147" t="str">
        <f>$F$7</f>
        <v>5_1 - Solárny systém - Kultúrny dom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R113" s="23"/>
    </row>
    <row r="114" spans="2:18" s="9" customFormat="1" ht="7.5" customHeight="1">
      <c r="B114" s="22"/>
      <c r="R114" s="23"/>
    </row>
    <row r="115" spans="2:18" s="9" customFormat="1" ht="18.75" customHeight="1">
      <c r="B115" s="22"/>
      <c r="C115" s="18" t="s">
        <v>19</v>
      </c>
      <c r="F115" s="19" t="str">
        <f>$F$9</f>
        <v>Obec Prašník</v>
      </c>
      <c r="K115" s="18" t="s">
        <v>21</v>
      </c>
      <c r="M115" s="165">
        <f>IF($O$9="","",$O$9)</f>
        <v>42228</v>
      </c>
      <c r="N115" s="165"/>
      <c r="O115" s="165"/>
      <c r="P115" s="165"/>
      <c r="R115" s="23"/>
    </row>
    <row r="116" spans="2:18" s="9" customFormat="1" ht="7.5" customHeight="1">
      <c r="B116" s="22"/>
      <c r="R116" s="23"/>
    </row>
    <row r="117" spans="2:18" s="9" customFormat="1" ht="15.75" customHeight="1">
      <c r="B117" s="22"/>
      <c r="C117" s="18" t="s">
        <v>22</v>
      </c>
      <c r="F117" s="19" t="str">
        <f>$E$12</f>
        <v>Obec Prašník</v>
      </c>
      <c r="K117" s="18" t="s">
        <v>27</v>
      </c>
      <c r="M117" s="148" t="str">
        <f>$E$18</f>
        <v>Ing. Michal Štoder</v>
      </c>
      <c r="N117" s="148"/>
      <c r="O117" s="148"/>
      <c r="P117" s="148"/>
      <c r="Q117" s="148"/>
      <c r="R117" s="23"/>
    </row>
    <row r="118" spans="2:18" s="9" customFormat="1" ht="15" customHeight="1">
      <c r="B118" s="22"/>
      <c r="C118" s="18" t="s">
        <v>25</v>
      </c>
      <c r="F118" s="19" t="str">
        <f>IF($E$15="","",$E$15)</f>
        <v> </v>
      </c>
      <c r="K118" s="18" t="s">
        <v>30</v>
      </c>
      <c r="M118" s="148" t="str">
        <f>$E$21</f>
        <v> </v>
      </c>
      <c r="N118" s="148"/>
      <c r="O118" s="148"/>
      <c r="P118" s="148"/>
      <c r="Q118" s="148"/>
      <c r="R118" s="23"/>
    </row>
    <row r="119" spans="2:18" s="9" customFormat="1" ht="11.25" customHeight="1">
      <c r="B119" s="22"/>
      <c r="R119" s="23"/>
    </row>
    <row r="120" spans="2:27" s="104" customFormat="1" ht="30" customHeight="1">
      <c r="B120" s="105"/>
      <c r="C120" s="106" t="s">
        <v>133</v>
      </c>
      <c r="D120" s="107" t="s">
        <v>134</v>
      </c>
      <c r="E120" s="107" t="s">
        <v>53</v>
      </c>
      <c r="F120" s="166" t="s">
        <v>135</v>
      </c>
      <c r="G120" s="166"/>
      <c r="H120" s="166"/>
      <c r="I120" s="166"/>
      <c r="J120" s="107" t="s">
        <v>136</v>
      </c>
      <c r="K120" s="107" t="s">
        <v>137</v>
      </c>
      <c r="L120" s="166" t="s">
        <v>138</v>
      </c>
      <c r="M120" s="166"/>
      <c r="N120" s="167" t="s">
        <v>139</v>
      </c>
      <c r="O120" s="167"/>
      <c r="P120" s="167"/>
      <c r="Q120" s="167"/>
      <c r="R120" s="108"/>
      <c r="T120" s="57" t="s">
        <v>140</v>
      </c>
      <c r="U120" s="58" t="s">
        <v>35</v>
      </c>
      <c r="V120" s="58" t="s">
        <v>141</v>
      </c>
      <c r="W120" s="58" t="s">
        <v>142</v>
      </c>
      <c r="X120" s="58" t="s">
        <v>143</v>
      </c>
      <c r="Y120" s="58" t="s">
        <v>144</v>
      </c>
      <c r="Z120" s="58" t="s">
        <v>145</v>
      </c>
      <c r="AA120" s="59" t="s">
        <v>146</v>
      </c>
    </row>
    <row r="121" spans="2:63" s="9" customFormat="1" ht="30" customHeight="1">
      <c r="B121" s="22"/>
      <c r="C121" s="62" t="s">
        <v>111</v>
      </c>
      <c r="N121" s="164">
        <f>$BK$121</f>
        <v>0</v>
      </c>
      <c r="O121" s="164"/>
      <c r="P121" s="164"/>
      <c r="Q121" s="164"/>
      <c r="R121" s="23"/>
      <c r="T121" s="61"/>
      <c r="U121" s="35"/>
      <c r="V121" s="35"/>
      <c r="W121" s="109">
        <f>$W$122+$W$171</f>
        <v>0</v>
      </c>
      <c r="X121" s="35"/>
      <c r="Y121" s="109">
        <f>$Y$122+$Y$171</f>
        <v>0</v>
      </c>
      <c r="Z121" s="35"/>
      <c r="AA121" s="110">
        <f>$AA$122+$AA$171</f>
        <v>0</v>
      </c>
      <c r="AT121" s="9" t="s">
        <v>70</v>
      </c>
      <c r="AU121" s="9" t="s">
        <v>116</v>
      </c>
      <c r="BK121" s="111">
        <f>$BK$122+$BK$171</f>
        <v>0</v>
      </c>
    </row>
    <row r="122" spans="2:63" s="112" customFormat="1" ht="37.5" customHeight="1">
      <c r="B122" s="113"/>
      <c r="D122" s="114" t="s">
        <v>729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63">
        <f>$BK$122</f>
        <v>0</v>
      </c>
      <c r="O122" s="163"/>
      <c r="P122" s="163"/>
      <c r="Q122" s="163"/>
      <c r="R122" s="115"/>
      <c r="T122" s="116"/>
      <c r="W122" s="117">
        <f>$W$123+$W$127+$W$134+$W$146+$W$150+$W$168</f>
        <v>0</v>
      </c>
      <c r="Y122" s="117">
        <f>$Y$123+$Y$127+$Y$134+$Y$146+$Y$150+$Y$168</f>
        <v>0</v>
      </c>
      <c r="AA122" s="118">
        <f>$AA$123+$AA$127+$AA$134+$AA$146+$AA$150+$AA$168</f>
        <v>0</v>
      </c>
      <c r="AR122" s="119" t="s">
        <v>129</v>
      </c>
      <c r="AT122" s="119" t="s">
        <v>70</v>
      </c>
      <c r="AU122" s="119" t="s">
        <v>71</v>
      </c>
      <c r="AY122" s="119" t="s">
        <v>147</v>
      </c>
      <c r="BK122" s="120">
        <f>$BK$123+$BK$127+$BK$134+$BK$146+$BK$150+$BK$168</f>
        <v>0</v>
      </c>
    </row>
    <row r="123" spans="2:63" s="112" customFormat="1" ht="21" customHeight="1">
      <c r="B123" s="113"/>
      <c r="D123" s="121" t="s">
        <v>359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160">
        <f>$BK$123</f>
        <v>0</v>
      </c>
      <c r="O123" s="160"/>
      <c r="P123" s="160"/>
      <c r="Q123" s="160"/>
      <c r="R123" s="115"/>
      <c r="T123" s="116"/>
      <c r="W123" s="117">
        <f>SUM($W$124:$W$126)</f>
        <v>0</v>
      </c>
      <c r="Y123" s="117">
        <f>SUM($Y$124:$Y$126)</f>
        <v>0</v>
      </c>
      <c r="AA123" s="118">
        <f>SUM($AA$124:$AA$126)</f>
        <v>0</v>
      </c>
      <c r="AR123" s="119" t="s">
        <v>129</v>
      </c>
      <c r="AT123" s="119" t="s">
        <v>70</v>
      </c>
      <c r="AU123" s="119" t="s">
        <v>76</v>
      </c>
      <c r="AY123" s="119" t="s">
        <v>147</v>
      </c>
      <c r="BK123" s="120">
        <f>SUM($BK$124:$BK$126)</f>
        <v>0</v>
      </c>
    </row>
    <row r="124" spans="2:65" s="9" customFormat="1" ht="27" customHeight="1">
      <c r="B124" s="22"/>
      <c r="C124" s="122" t="s">
        <v>76</v>
      </c>
      <c r="D124" s="122" t="s">
        <v>148</v>
      </c>
      <c r="E124" s="123" t="s">
        <v>736</v>
      </c>
      <c r="F124" s="158" t="s">
        <v>737</v>
      </c>
      <c r="G124" s="158"/>
      <c r="H124" s="158"/>
      <c r="I124" s="158"/>
      <c r="J124" s="124" t="s">
        <v>203</v>
      </c>
      <c r="K124" s="125">
        <v>26.7</v>
      </c>
      <c r="L124" s="159"/>
      <c r="M124" s="159"/>
      <c r="N124" s="159">
        <f>ROUND($L$124*$K$124,2)</f>
        <v>0</v>
      </c>
      <c r="O124" s="159"/>
      <c r="P124" s="159"/>
      <c r="Q124" s="159"/>
      <c r="R124" s="23"/>
      <c r="T124" s="126"/>
      <c r="U124" s="28" t="s">
        <v>38</v>
      </c>
      <c r="V124" s="127">
        <v>0</v>
      </c>
      <c r="W124" s="127">
        <f>$V$124*$K$124</f>
        <v>0</v>
      </c>
      <c r="X124" s="127">
        <v>0</v>
      </c>
      <c r="Y124" s="127">
        <f>$X$124*$K$124</f>
        <v>0</v>
      </c>
      <c r="Z124" s="127">
        <v>0</v>
      </c>
      <c r="AA124" s="128">
        <f>$Z$124*$K$124</f>
        <v>0</v>
      </c>
      <c r="AR124" s="9" t="s">
        <v>204</v>
      </c>
      <c r="AT124" s="9" t="s">
        <v>148</v>
      </c>
      <c r="AU124" s="9" t="s">
        <v>129</v>
      </c>
      <c r="AY124" s="9" t="s">
        <v>147</v>
      </c>
      <c r="BE124" s="101">
        <f>IF($U$124="základná",$N$124,0)</f>
        <v>0</v>
      </c>
      <c r="BF124" s="101">
        <f>IF($U$124="znížená",$N$124,0)</f>
        <v>0</v>
      </c>
      <c r="BG124" s="101">
        <f>IF($U$124="zákl. prenesená",$N$124,0)</f>
        <v>0</v>
      </c>
      <c r="BH124" s="101">
        <f>IF($U$124="zníž. prenesená",$N$124,0)</f>
        <v>0</v>
      </c>
      <c r="BI124" s="101">
        <f>IF($U$124="nulová",$N$124,0)</f>
        <v>0</v>
      </c>
      <c r="BJ124" s="9" t="s">
        <v>129</v>
      </c>
      <c r="BK124" s="101">
        <f>ROUND($L$124*$K$124,2)</f>
        <v>0</v>
      </c>
      <c r="BL124" s="9" t="s">
        <v>204</v>
      </c>
      <c r="BM124" s="9" t="s">
        <v>76</v>
      </c>
    </row>
    <row r="125" spans="2:65" s="9" customFormat="1" ht="15.75" customHeight="1">
      <c r="B125" s="22"/>
      <c r="C125" s="129" t="s">
        <v>129</v>
      </c>
      <c r="D125" s="129" t="s">
        <v>219</v>
      </c>
      <c r="E125" s="130" t="s">
        <v>738</v>
      </c>
      <c r="F125" s="161" t="s">
        <v>739</v>
      </c>
      <c r="G125" s="161"/>
      <c r="H125" s="161"/>
      <c r="I125" s="161"/>
      <c r="J125" s="131" t="s">
        <v>203</v>
      </c>
      <c r="K125" s="132">
        <v>26.7</v>
      </c>
      <c r="L125" s="162"/>
      <c r="M125" s="162"/>
      <c r="N125" s="162">
        <f>ROUND($L$125*$K$125,2)</f>
        <v>0</v>
      </c>
      <c r="O125" s="162"/>
      <c r="P125" s="162"/>
      <c r="Q125" s="162"/>
      <c r="R125" s="23"/>
      <c r="T125" s="126"/>
      <c r="U125" s="28" t="s">
        <v>38</v>
      </c>
      <c r="V125" s="127">
        <v>0</v>
      </c>
      <c r="W125" s="127">
        <f>$V$125*$K$125</f>
        <v>0</v>
      </c>
      <c r="X125" s="127">
        <v>0</v>
      </c>
      <c r="Y125" s="127">
        <f>$X$125*$K$125</f>
        <v>0</v>
      </c>
      <c r="Z125" s="127">
        <v>0</v>
      </c>
      <c r="AA125" s="128">
        <f>$Z$125*$K$125</f>
        <v>0</v>
      </c>
      <c r="AR125" s="9" t="s">
        <v>223</v>
      </c>
      <c r="AT125" s="9" t="s">
        <v>219</v>
      </c>
      <c r="AU125" s="9" t="s">
        <v>129</v>
      </c>
      <c r="AY125" s="9" t="s">
        <v>147</v>
      </c>
      <c r="BE125" s="101">
        <f>IF($U$125="základná",$N$125,0)</f>
        <v>0</v>
      </c>
      <c r="BF125" s="101">
        <f>IF($U$125="znížená",$N$125,0)</f>
        <v>0</v>
      </c>
      <c r="BG125" s="101">
        <f>IF($U$125="zákl. prenesená",$N$125,0)</f>
        <v>0</v>
      </c>
      <c r="BH125" s="101">
        <f>IF($U$125="zníž. prenesená",$N$125,0)</f>
        <v>0</v>
      </c>
      <c r="BI125" s="101">
        <f>IF($U$125="nulová",$N$125,0)</f>
        <v>0</v>
      </c>
      <c r="BJ125" s="9" t="s">
        <v>129</v>
      </c>
      <c r="BK125" s="101">
        <f>ROUND($L$125*$K$125,2)</f>
        <v>0</v>
      </c>
      <c r="BL125" s="9" t="s">
        <v>204</v>
      </c>
      <c r="BM125" s="9" t="s">
        <v>129</v>
      </c>
    </row>
    <row r="126" spans="2:65" s="9" customFormat="1" ht="15.75" customHeight="1">
      <c r="B126" s="22"/>
      <c r="C126" s="129" t="s">
        <v>157</v>
      </c>
      <c r="D126" s="129" t="s">
        <v>219</v>
      </c>
      <c r="E126" s="130" t="s">
        <v>740</v>
      </c>
      <c r="F126" s="161" t="s">
        <v>741</v>
      </c>
      <c r="G126" s="161"/>
      <c r="H126" s="161"/>
      <c r="I126" s="161"/>
      <c r="J126" s="131" t="s">
        <v>742</v>
      </c>
      <c r="K126" s="132">
        <v>0.89</v>
      </c>
      <c r="L126" s="162"/>
      <c r="M126" s="162"/>
      <c r="N126" s="162">
        <f>ROUND($L$126*$K$126,2)</f>
        <v>0</v>
      </c>
      <c r="O126" s="162"/>
      <c r="P126" s="162"/>
      <c r="Q126" s="162"/>
      <c r="R126" s="23"/>
      <c r="T126" s="126"/>
      <c r="U126" s="28" t="s">
        <v>38</v>
      </c>
      <c r="V126" s="127">
        <v>0</v>
      </c>
      <c r="W126" s="127">
        <f>$V$126*$K$126</f>
        <v>0</v>
      </c>
      <c r="X126" s="127">
        <v>0</v>
      </c>
      <c r="Y126" s="127">
        <f>$X$126*$K$126</f>
        <v>0</v>
      </c>
      <c r="Z126" s="127">
        <v>0</v>
      </c>
      <c r="AA126" s="128">
        <f>$Z$126*$K$126</f>
        <v>0</v>
      </c>
      <c r="AR126" s="9" t="s">
        <v>223</v>
      </c>
      <c r="AT126" s="9" t="s">
        <v>219</v>
      </c>
      <c r="AU126" s="9" t="s">
        <v>129</v>
      </c>
      <c r="AY126" s="9" t="s">
        <v>147</v>
      </c>
      <c r="BE126" s="101">
        <f>IF($U$126="základná",$N$126,0)</f>
        <v>0</v>
      </c>
      <c r="BF126" s="101">
        <f>IF($U$126="znížená",$N$126,0)</f>
        <v>0</v>
      </c>
      <c r="BG126" s="101">
        <f>IF($U$126="zákl. prenesená",$N$126,0)</f>
        <v>0</v>
      </c>
      <c r="BH126" s="101">
        <f>IF($U$126="zníž. prenesená",$N$126,0)</f>
        <v>0</v>
      </c>
      <c r="BI126" s="101">
        <f>IF($U$126="nulová",$N$126,0)</f>
        <v>0</v>
      </c>
      <c r="BJ126" s="9" t="s">
        <v>129</v>
      </c>
      <c r="BK126" s="101">
        <f>ROUND($L$126*$K$126,2)</f>
        <v>0</v>
      </c>
      <c r="BL126" s="9" t="s">
        <v>204</v>
      </c>
      <c r="BM126" s="9" t="s">
        <v>157</v>
      </c>
    </row>
    <row r="127" spans="2:63" s="112" customFormat="1" ht="30.75" customHeight="1">
      <c r="B127" s="113"/>
      <c r="D127" s="121" t="s">
        <v>730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160">
        <f>$BK$127</f>
        <v>0</v>
      </c>
      <c r="O127" s="160"/>
      <c r="P127" s="160"/>
      <c r="Q127" s="160"/>
      <c r="R127" s="115"/>
      <c r="T127" s="116"/>
      <c r="W127" s="117">
        <f>SUM($W$128:$W$133)</f>
        <v>0</v>
      </c>
      <c r="Y127" s="117">
        <f>SUM($Y$128:$Y$133)</f>
        <v>0</v>
      </c>
      <c r="AA127" s="118">
        <f>SUM($AA$128:$AA$133)</f>
        <v>0</v>
      </c>
      <c r="AR127" s="119" t="s">
        <v>129</v>
      </c>
      <c r="AT127" s="119" t="s">
        <v>70</v>
      </c>
      <c r="AU127" s="119" t="s">
        <v>76</v>
      </c>
      <c r="AY127" s="119" t="s">
        <v>147</v>
      </c>
      <c r="BK127" s="120">
        <f>SUM($BK$128:$BK$133)</f>
        <v>0</v>
      </c>
    </row>
    <row r="128" spans="2:65" s="9" customFormat="1" ht="15.75" customHeight="1">
      <c r="B128" s="22"/>
      <c r="C128" s="122" t="s">
        <v>152</v>
      </c>
      <c r="D128" s="122" t="s">
        <v>148</v>
      </c>
      <c r="E128" s="123" t="s">
        <v>743</v>
      </c>
      <c r="F128" s="158" t="s">
        <v>744</v>
      </c>
      <c r="G128" s="158"/>
      <c r="H128" s="158"/>
      <c r="I128" s="158"/>
      <c r="J128" s="124" t="s">
        <v>203</v>
      </c>
      <c r="K128" s="125">
        <v>26.7</v>
      </c>
      <c r="L128" s="159"/>
      <c r="M128" s="159"/>
      <c r="N128" s="159">
        <f>ROUND($L$128*$K$128,2)</f>
        <v>0</v>
      </c>
      <c r="O128" s="159"/>
      <c r="P128" s="159"/>
      <c r="Q128" s="159"/>
      <c r="R128" s="23"/>
      <c r="T128" s="126"/>
      <c r="U128" s="28" t="s">
        <v>38</v>
      </c>
      <c r="V128" s="127">
        <v>0</v>
      </c>
      <c r="W128" s="127">
        <f>$V$128*$K$128</f>
        <v>0</v>
      </c>
      <c r="X128" s="127">
        <v>0</v>
      </c>
      <c r="Y128" s="127">
        <f>$X$128*$K$128</f>
        <v>0</v>
      </c>
      <c r="Z128" s="127">
        <v>0</v>
      </c>
      <c r="AA128" s="128">
        <f>$Z$128*$K$128</f>
        <v>0</v>
      </c>
      <c r="AR128" s="9" t="s">
        <v>204</v>
      </c>
      <c r="AT128" s="9" t="s">
        <v>148</v>
      </c>
      <c r="AU128" s="9" t="s">
        <v>129</v>
      </c>
      <c r="AY128" s="9" t="s">
        <v>147</v>
      </c>
      <c r="BE128" s="101">
        <f>IF($U$128="základná",$N$128,0)</f>
        <v>0</v>
      </c>
      <c r="BF128" s="101">
        <f>IF($U$128="znížená",$N$128,0)</f>
        <v>0</v>
      </c>
      <c r="BG128" s="101">
        <f>IF($U$128="zákl. prenesená",$N$128,0)</f>
        <v>0</v>
      </c>
      <c r="BH128" s="101">
        <f>IF($U$128="zníž. prenesená",$N$128,0)</f>
        <v>0</v>
      </c>
      <c r="BI128" s="101">
        <f>IF($U$128="nulová",$N$128,0)</f>
        <v>0</v>
      </c>
      <c r="BJ128" s="9" t="s">
        <v>129</v>
      </c>
      <c r="BK128" s="101">
        <f>ROUND($L$128*$K$128,2)</f>
        <v>0</v>
      </c>
      <c r="BL128" s="9" t="s">
        <v>204</v>
      </c>
      <c r="BM128" s="9" t="s">
        <v>152</v>
      </c>
    </row>
    <row r="129" spans="2:65" s="9" customFormat="1" ht="27" customHeight="1">
      <c r="B129" s="22"/>
      <c r="C129" s="122" t="s">
        <v>164</v>
      </c>
      <c r="D129" s="122" t="s">
        <v>148</v>
      </c>
      <c r="E129" s="123" t="s">
        <v>745</v>
      </c>
      <c r="F129" s="158" t="s">
        <v>746</v>
      </c>
      <c r="G129" s="158"/>
      <c r="H129" s="158"/>
      <c r="I129" s="158"/>
      <c r="J129" s="124" t="s">
        <v>203</v>
      </c>
      <c r="K129" s="125">
        <v>26.7</v>
      </c>
      <c r="L129" s="159"/>
      <c r="M129" s="159"/>
      <c r="N129" s="159">
        <f>ROUND($L$129*$K$129,2)</f>
        <v>0</v>
      </c>
      <c r="O129" s="159"/>
      <c r="P129" s="159"/>
      <c r="Q129" s="159"/>
      <c r="R129" s="23"/>
      <c r="T129" s="126"/>
      <c r="U129" s="28" t="s">
        <v>38</v>
      </c>
      <c r="V129" s="127">
        <v>0</v>
      </c>
      <c r="W129" s="127">
        <f>$V$129*$K$129</f>
        <v>0</v>
      </c>
      <c r="X129" s="127">
        <v>0</v>
      </c>
      <c r="Y129" s="127">
        <f>$X$129*$K$129</f>
        <v>0</v>
      </c>
      <c r="Z129" s="127">
        <v>0</v>
      </c>
      <c r="AA129" s="128">
        <f>$Z$129*$K$129</f>
        <v>0</v>
      </c>
      <c r="AR129" s="9" t="s">
        <v>204</v>
      </c>
      <c r="AT129" s="9" t="s">
        <v>148</v>
      </c>
      <c r="AU129" s="9" t="s">
        <v>129</v>
      </c>
      <c r="AY129" s="9" t="s">
        <v>147</v>
      </c>
      <c r="BE129" s="101">
        <f>IF($U$129="základná",$N$129,0)</f>
        <v>0</v>
      </c>
      <c r="BF129" s="101">
        <f>IF($U$129="znížená",$N$129,0)</f>
        <v>0</v>
      </c>
      <c r="BG129" s="101">
        <f>IF($U$129="zákl. prenesená",$N$129,0)</f>
        <v>0</v>
      </c>
      <c r="BH129" s="101">
        <f>IF($U$129="zníž. prenesená",$N$129,0)</f>
        <v>0</v>
      </c>
      <c r="BI129" s="101">
        <f>IF($U$129="nulová",$N$129,0)</f>
        <v>0</v>
      </c>
      <c r="BJ129" s="9" t="s">
        <v>129</v>
      </c>
      <c r="BK129" s="101">
        <f>ROUND($L$129*$K$129,2)</f>
        <v>0</v>
      </c>
      <c r="BL129" s="9" t="s">
        <v>204</v>
      </c>
      <c r="BM129" s="9" t="s">
        <v>164</v>
      </c>
    </row>
    <row r="130" spans="2:65" s="9" customFormat="1" ht="15.75" customHeight="1">
      <c r="B130" s="22"/>
      <c r="C130" s="122" t="s">
        <v>97</v>
      </c>
      <c r="D130" s="122" t="s">
        <v>148</v>
      </c>
      <c r="E130" s="123" t="s">
        <v>747</v>
      </c>
      <c r="F130" s="158" t="s">
        <v>748</v>
      </c>
      <c r="G130" s="158"/>
      <c r="H130" s="158"/>
      <c r="I130" s="158"/>
      <c r="J130" s="124" t="s">
        <v>742</v>
      </c>
      <c r="K130" s="125">
        <v>0.89</v>
      </c>
      <c r="L130" s="159"/>
      <c r="M130" s="159"/>
      <c r="N130" s="159">
        <f>ROUND($L$130*$K$130,2)</f>
        <v>0</v>
      </c>
      <c r="O130" s="159"/>
      <c r="P130" s="159"/>
      <c r="Q130" s="159"/>
      <c r="R130" s="23"/>
      <c r="T130" s="126"/>
      <c r="U130" s="28" t="s">
        <v>38</v>
      </c>
      <c r="V130" s="127">
        <v>0</v>
      </c>
      <c r="W130" s="127">
        <f>$V$130*$K$130</f>
        <v>0</v>
      </c>
      <c r="X130" s="127">
        <v>0</v>
      </c>
      <c r="Y130" s="127">
        <f>$X$130*$K$130</f>
        <v>0</v>
      </c>
      <c r="Z130" s="127">
        <v>0</v>
      </c>
      <c r="AA130" s="128">
        <f>$Z$130*$K$130</f>
        <v>0</v>
      </c>
      <c r="AR130" s="9" t="s">
        <v>204</v>
      </c>
      <c r="AT130" s="9" t="s">
        <v>148</v>
      </c>
      <c r="AU130" s="9" t="s">
        <v>129</v>
      </c>
      <c r="AY130" s="9" t="s">
        <v>147</v>
      </c>
      <c r="BE130" s="101">
        <f>IF($U$130="základná",$N$130,0)</f>
        <v>0</v>
      </c>
      <c r="BF130" s="101">
        <f>IF($U$130="znížená",$N$130,0)</f>
        <v>0</v>
      </c>
      <c r="BG130" s="101">
        <f>IF($U$130="zákl. prenesená",$N$130,0)</f>
        <v>0</v>
      </c>
      <c r="BH130" s="101">
        <f>IF($U$130="zníž. prenesená",$N$130,0)</f>
        <v>0</v>
      </c>
      <c r="BI130" s="101">
        <f>IF($U$130="nulová",$N$130,0)</f>
        <v>0</v>
      </c>
      <c r="BJ130" s="9" t="s">
        <v>129</v>
      </c>
      <c r="BK130" s="101">
        <f>ROUND($L$130*$K$130,2)</f>
        <v>0</v>
      </c>
      <c r="BL130" s="9" t="s">
        <v>204</v>
      </c>
      <c r="BM130" s="9" t="s">
        <v>97</v>
      </c>
    </row>
    <row r="131" spans="2:65" s="9" customFormat="1" ht="15.75" customHeight="1">
      <c r="B131" s="22"/>
      <c r="C131" s="129" t="s">
        <v>171</v>
      </c>
      <c r="D131" s="129" t="s">
        <v>219</v>
      </c>
      <c r="E131" s="130" t="s">
        <v>749</v>
      </c>
      <c r="F131" s="161" t="s">
        <v>750</v>
      </c>
      <c r="G131" s="161"/>
      <c r="H131" s="161"/>
      <c r="I131" s="161"/>
      <c r="J131" s="131" t="s">
        <v>742</v>
      </c>
      <c r="K131" s="132">
        <v>0.89</v>
      </c>
      <c r="L131" s="162"/>
      <c r="M131" s="162"/>
      <c r="N131" s="162">
        <f>ROUND($L$131*$K$131,2)</f>
        <v>0</v>
      </c>
      <c r="O131" s="162"/>
      <c r="P131" s="162"/>
      <c r="Q131" s="162"/>
      <c r="R131" s="23"/>
      <c r="T131" s="126"/>
      <c r="U131" s="28" t="s">
        <v>38</v>
      </c>
      <c r="V131" s="127">
        <v>0</v>
      </c>
      <c r="W131" s="127">
        <f>$V$131*$K$131</f>
        <v>0</v>
      </c>
      <c r="X131" s="127">
        <v>0</v>
      </c>
      <c r="Y131" s="127">
        <f>$X$131*$K$131</f>
        <v>0</v>
      </c>
      <c r="Z131" s="127">
        <v>0</v>
      </c>
      <c r="AA131" s="128">
        <f>$Z$131*$K$131</f>
        <v>0</v>
      </c>
      <c r="AR131" s="9" t="s">
        <v>223</v>
      </c>
      <c r="AT131" s="9" t="s">
        <v>219</v>
      </c>
      <c r="AU131" s="9" t="s">
        <v>129</v>
      </c>
      <c r="AY131" s="9" t="s">
        <v>147</v>
      </c>
      <c r="BE131" s="101">
        <f>IF($U$131="základná",$N$131,0)</f>
        <v>0</v>
      </c>
      <c r="BF131" s="101">
        <f>IF($U$131="znížená",$N$131,0)</f>
        <v>0</v>
      </c>
      <c r="BG131" s="101">
        <f>IF($U$131="zákl. prenesená",$N$131,0)</f>
        <v>0</v>
      </c>
      <c r="BH131" s="101">
        <f>IF($U$131="zníž. prenesená",$N$131,0)</f>
        <v>0</v>
      </c>
      <c r="BI131" s="101">
        <f>IF($U$131="nulová",$N$131,0)</f>
        <v>0</v>
      </c>
      <c r="BJ131" s="9" t="s">
        <v>129</v>
      </c>
      <c r="BK131" s="101">
        <f>ROUND($L$131*$K$131,2)</f>
        <v>0</v>
      </c>
      <c r="BL131" s="9" t="s">
        <v>204</v>
      </c>
      <c r="BM131" s="9" t="s">
        <v>171</v>
      </c>
    </row>
    <row r="132" spans="2:65" s="9" customFormat="1" ht="15.75" customHeight="1">
      <c r="B132" s="22"/>
      <c r="C132" s="122" t="s">
        <v>175</v>
      </c>
      <c r="D132" s="122" t="s">
        <v>148</v>
      </c>
      <c r="E132" s="123" t="s">
        <v>751</v>
      </c>
      <c r="F132" s="158" t="s">
        <v>752</v>
      </c>
      <c r="G132" s="158"/>
      <c r="H132" s="158"/>
      <c r="I132" s="158"/>
      <c r="J132" s="124" t="s">
        <v>203</v>
      </c>
      <c r="K132" s="125">
        <v>26.7</v>
      </c>
      <c r="L132" s="159"/>
      <c r="M132" s="159"/>
      <c r="N132" s="159">
        <f>ROUND($L$132*$K$132,2)</f>
        <v>0</v>
      </c>
      <c r="O132" s="159"/>
      <c r="P132" s="159"/>
      <c r="Q132" s="159"/>
      <c r="R132" s="23"/>
      <c r="T132" s="126"/>
      <c r="U132" s="28" t="s">
        <v>38</v>
      </c>
      <c r="V132" s="127">
        <v>0</v>
      </c>
      <c r="W132" s="127">
        <f>$V$132*$K$132</f>
        <v>0</v>
      </c>
      <c r="X132" s="127">
        <v>0</v>
      </c>
      <c r="Y132" s="127">
        <f>$X$132*$K$132</f>
        <v>0</v>
      </c>
      <c r="Z132" s="127">
        <v>0</v>
      </c>
      <c r="AA132" s="128">
        <f>$Z$132*$K$132</f>
        <v>0</v>
      </c>
      <c r="AR132" s="9" t="s">
        <v>204</v>
      </c>
      <c r="AT132" s="9" t="s">
        <v>148</v>
      </c>
      <c r="AU132" s="9" t="s">
        <v>129</v>
      </c>
      <c r="AY132" s="9" t="s">
        <v>147</v>
      </c>
      <c r="BE132" s="101">
        <f>IF($U$132="základná",$N$132,0)</f>
        <v>0</v>
      </c>
      <c r="BF132" s="101">
        <f>IF($U$132="znížená",$N$132,0)</f>
        <v>0</v>
      </c>
      <c r="BG132" s="101">
        <f>IF($U$132="zákl. prenesená",$N$132,0)</f>
        <v>0</v>
      </c>
      <c r="BH132" s="101">
        <f>IF($U$132="zníž. prenesená",$N$132,0)</f>
        <v>0</v>
      </c>
      <c r="BI132" s="101">
        <f>IF($U$132="nulová",$N$132,0)</f>
        <v>0</v>
      </c>
      <c r="BJ132" s="9" t="s">
        <v>129</v>
      </c>
      <c r="BK132" s="101">
        <f>ROUND($L$132*$K$132,2)</f>
        <v>0</v>
      </c>
      <c r="BL132" s="9" t="s">
        <v>204</v>
      </c>
      <c r="BM132" s="9" t="s">
        <v>175</v>
      </c>
    </row>
    <row r="133" spans="2:65" s="9" customFormat="1" ht="27" customHeight="1">
      <c r="B133" s="22"/>
      <c r="C133" s="122" t="s">
        <v>180</v>
      </c>
      <c r="D133" s="122" t="s">
        <v>148</v>
      </c>
      <c r="E133" s="123" t="s">
        <v>753</v>
      </c>
      <c r="F133" s="158" t="s">
        <v>754</v>
      </c>
      <c r="G133" s="158"/>
      <c r="H133" s="158"/>
      <c r="I133" s="158"/>
      <c r="J133" s="124" t="s">
        <v>203</v>
      </c>
      <c r="K133" s="125">
        <v>26.7</v>
      </c>
      <c r="L133" s="159"/>
      <c r="M133" s="159"/>
      <c r="N133" s="159">
        <f>ROUND($L$133*$K$133,2)</f>
        <v>0</v>
      </c>
      <c r="O133" s="159"/>
      <c r="P133" s="159"/>
      <c r="Q133" s="159"/>
      <c r="R133" s="23"/>
      <c r="T133" s="126"/>
      <c r="U133" s="28" t="s">
        <v>38</v>
      </c>
      <c r="V133" s="127">
        <v>0</v>
      </c>
      <c r="W133" s="127">
        <f>$V$133*$K$133</f>
        <v>0</v>
      </c>
      <c r="X133" s="127">
        <v>0</v>
      </c>
      <c r="Y133" s="127">
        <f>$X$133*$K$133</f>
        <v>0</v>
      </c>
      <c r="Z133" s="127">
        <v>0</v>
      </c>
      <c r="AA133" s="128">
        <f>$Z$133*$K$133</f>
        <v>0</v>
      </c>
      <c r="AR133" s="9" t="s">
        <v>204</v>
      </c>
      <c r="AT133" s="9" t="s">
        <v>148</v>
      </c>
      <c r="AU133" s="9" t="s">
        <v>129</v>
      </c>
      <c r="AY133" s="9" t="s">
        <v>147</v>
      </c>
      <c r="BE133" s="101">
        <f>IF($U$133="základná",$N$133,0)</f>
        <v>0</v>
      </c>
      <c r="BF133" s="101">
        <f>IF($U$133="znížená",$N$133,0)</f>
        <v>0</v>
      </c>
      <c r="BG133" s="101">
        <f>IF($U$133="zákl. prenesená",$N$133,0)</f>
        <v>0</v>
      </c>
      <c r="BH133" s="101">
        <f>IF($U$133="zníž. prenesená",$N$133,0)</f>
        <v>0</v>
      </c>
      <c r="BI133" s="101">
        <f>IF($U$133="nulová",$N$133,0)</f>
        <v>0</v>
      </c>
      <c r="BJ133" s="9" t="s">
        <v>129</v>
      </c>
      <c r="BK133" s="101">
        <f>ROUND($L$133*$K$133,2)</f>
        <v>0</v>
      </c>
      <c r="BL133" s="9" t="s">
        <v>204</v>
      </c>
      <c r="BM133" s="9" t="s">
        <v>180</v>
      </c>
    </row>
    <row r="134" spans="2:63" s="112" customFormat="1" ht="30.75" customHeight="1">
      <c r="B134" s="113"/>
      <c r="D134" s="121" t="s">
        <v>731</v>
      </c>
      <c r="E134" s="121"/>
      <c r="F134" s="121"/>
      <c r="G134" s="121"/>
      <c r="H134" s="121"/>
      <c r="I134" s="121"/>
      <c r="J134" s="121"/>
      <c r="K134" s="121"/>
      <c r="L134" s="121"/>
      <c r="M134" s="121"/>
      <c r="N134" s="160">
        <f>$BK$134</f>
        <v>0</v>
      </c>
      <c r="O134" s="160"/>
      <c r="P134" s="160"/>
      <c r="Q134" s="160"/>
      <c r="R134" s="115"/>
      <c r="T134" s="116"/>
      <c r="W134" s="117">
        <f>SUM($W$135:$W$145)</f>
        <v>0</v>
      </c>
      <c r="Y134" s="117">
        <f>SUM($Y$135:$Y$145)</f>
        <v>0</v>
      </c>
      <c r="AA134" s="118">
        <f>SUM($AA$135:$AA$145)</f>
        <v>0</v>
      </c>
      <c r="AR134" s="119" t="s">
        <v>129</v>
      </c>
      <c r="AT134" s="119" t="s">
        <v>70</v>
      </c>
      <c r="AU134" s="119" t="s">
        <v>76</v>
      </c>
      <c r="AY134" s="119" t="s">
        <v>147</v>
      </c>
      <c r="BK134" s="120">
        <f>SUM($BK$135:$BK$145)</f>
        <v>0</v>
      </c>
    </row>
    <row r="135" spans="2:65" s="9" customFormat="1" ht="15.75" customHeight="1">
      <c r="B135" s="22"/>
      <c r="C135" s="122" t="s">
        <v>184</v>
      </c>
      <c r="D135" s="122" t="s">
        <v>148</v>
      </c>
      <c r="E135" s="123" t="s">
        <v>755</v>
      </c>
      <c r="F135" s="158" t="s">
        <v>756</v>
      </c>
      <c r="G135" s="158"/>
      <c r="H135" s="158"/>
      <c r="I135" s="158"/>
      <c r="J135" s="124" t="s">
        <v>291</v>
      </c>
      <c r="K135" s="125">
        <v>0.89</v>
      </c>
      <c r="L135" s="159"/>
      <c r="M135" s="159"/>
      <c r="N135" s="159">
        <f>ROUND($L$135*$K$135,2)</f>
        <v>0</v>
      </c>
      <c r="O135" s="159"/>
      <c r="P135" s="159"/>
      <c r="Q135" s="159"/>
      <c r="R135" s="23"/>
      <c r="T135" s="126"/>
      <c r="U135" s="28" t="s">
        <v>38</v>
      </c>
      <c r="V135" s="127">
        <v>0</v>
      </c>
      <c r="W135" s="127">
        <f>$V$135*$K$135</f>
        <v>0</v>
      </c>
      <c r="X135" s="127">
        <v>0</v>
      </c>
      <c r="Y135" s="127">
        <f>$X$135*$K$135</f>
        <v>0</v>
      </c>
      <c r="Z135" s="127">
        <v>0</v>
      </c>
      <c r="AA135" s="128">
        <f>$Z$135*$K$135</f>
        <v>0</v>
      </c>
      <c r="AR135" s="9" t="s">
        <v>204</v>
      </c>
      <c r="AT135" s="9" t="s">
        <v>148</v>
      </c>
      <c r="AU135" s="9" t="s">
        <v>129</v>
      </c>
      <c r="AY135" s="9" t="s">
        <v>147</v>
      </c>
      <c r="BE135" s="101">
        <f>IF($U$135="základná",$N$135,0)</f>
        <v>0</v>
      </c>
      <c r="BF135" s="101">
        <f>IF($U$135="znížená",$N$135,0)</f>
        <v>0</v>
      </c>
      <c r="BG135" s="101">
        <f>IF($U$135="zákl. prenesená",$N$135,0)</f>
        <v>0</v>
      </c>
      <c r="BH135" s="101">
        <f>IF($U$135="zníž. prenesená",$N$135,0)</f>
        <v>0</v>
      </c>
      <c r="BI135" s="101">
        <f>IF($U$135="nulová",$N$135,0)</f>
        <v>0</v>
      </c>
      <c r="BJ135" s="9" t="s">
        <v>129</v>
      </c>
      <c r="BK135" s="101">
        <f>ROUND($L$135*$K$135,2)</f>
        <v>0</v>
      </c>
      <c r="BL135" s="9" t="s">
        <v>204</v>
      </c>
      <c r="BM135" s="9" t="s">
        <v>184</v>
      </c>
    </row>
    <row r="136" spans="2:65" s="9" customFormat="1" ht="15.75" customHeight="1">
      <c r="B136" s="22"/>
      <c r="C136" s="122" t="s">
        <v>188</v>
      </c>
      <c r="D136" s="122" t="s">
        <v>148</v>
      </c>
      <c r="E136" s="123" t="s">
        <v>757</v>
      </c>
      <c r="F136" s="158" t="s">
        <v>758</v>
      </c>
      <c r="G136" s="158"/>
      <c r="H136" s="158"/>
      <c r="I136" s="158"/>
      <c r="J136" s="124" t="s">
        <v>291</v>
      </c>
      <c r="K136" s="125">
        <v>0.89</v>
      </c>
      <c r="L136" s="159"/>
      <c r="M136" s="159"/>
      <c r="N136" s="159">
        <f>ROUND($L$136*$K$136,2)</f>
        <v>0</v>
      </c>
      <c r="O136" s="159"/>
      <c r="P136" s="159"/>
      <c r="Q136" s="159"/>
      <c r="R136" s="23"/>
      <c r="T136" s="126"/>
      <c r="U136" s="28" t="s">
        <v>38</v>
      </c>
      <c r="V136" s="127">
        <v>0</v>
      </c>
      <c r="W136" s="127">
        <f>$V$136*$K$136</f>
        <v>0</v>
      </c>
      <c r="X136" s="127">
        <v>0</v>
      </c>
      <c r="Y136" s="127">
        <f>$X$136*$K$136</f>
        <v>0</v>
      </c>
      <c r="Z136" s="127">
        <v>0</v>
      </c>
      <c r="AA136" s="128">
        <f>$Z$136*$K$136</f>
        <v>0</v>
      </c>
      <c r="AR136" s="9" t="s">
        <v>204</v>
      </c>
      <c r="AT136" s="9" t="s">
        <v>148</v>
      </c>
      <c r="AU136" s="9" t="s">
        <v>129</v>
      </c>
      <c r="AY136" s="9" t="s">
        <v>147</v>
      </c>
      <c r="BE136" s="101">
        <f>IF($U$136="základná",$N$136,0)</f>
        <v>0</v>
      </c>
      <c r="BF136" s="101">
        <f>IF($U$136="znížená",$N$136,0)</f>
        <v>0</v>
      </c>
      <c r="BG136" s="101">
        <f>IF($U$136="zákl. prenesená",$N$136,0)</f>
        <v>0</v>
      </c>
      <c r="BH136" s="101">
        <f>IF($U$136="zníž. prenesená",$N$136,0)</f>
        <v>0</v>
      </c>
      <c r="BI136" s="101">
        <f>IF($U$136="nulová",$N$136,0)</f>
        <v>0</v>
      </c>
      <c r="BJ136" s="9" t="s">
        <v>129</v>
      </c>
      <c r="BK136" s="101">
        <f>ROUND($L$136*$K$136,2)</f>
        <v>0</v>
      </c>
      <c r="BL136" s="9" t="s">
        <v>204</v>
      </c>
      <c r="BM136" s="9" t="s">
        <v>188</v>
      </c>
    </row>
    <row r="137" spans="2:65" s="9" customFormat="1" ht="27" customHeight="1">
      <c r="B137" s="22"/>
      <c r="C137" s="122" t="s">
        <v>192</v>
      </c>
      <c r="D137" s="122" t="s">
        <v>148</v>
      </c>
      <c r="E137" s="123" t="s">
        <v>759</v>
      </c>
      <c r="F137" s="158" t="s">
        <v>760</v>
      </c>
      <c r="G137" s="158"/>
      <c r="H137" s="158"/>
      <c r="I137" s="158"/>
      <c r="J137" s="124" t="s">
        <v>203</v>
      </c>
      <c r="K137" s="125">
        <v>26.7</v>
      </c>
      <c r="L137" s="159"/>
      <c r="M137" s="159"/>
      <c r="N137" s="159">
        <f>ROUND($L$137*$K$137,2)</f>
        <v>0</v>
      </c>
      <c r="O137" s="159"/>
      <c r="P137" s="159"/>
      <c r="Q137" s="159"/>
      <c r="R137" s="23"/>
      <c r="T137" s="126"/>
      <c r="U137" s="28" t="s">
        <v>38</v>
      </c>
      <c r="V137" s="127">
        <v>0</v>
      </c>
      <c r="W137" s="127">
        <f>$V$137*$K$137</f>
        <v>0</v>
      </c>
      <c r="X137" s="127">
        <v>0</v>
      </c>
      <c r="Y137" s="127">
        <f>$X$137*$K$137</f>
        <v>0</v>
      </c>
      <c r="Z137" s="127">
        <v>0</v>
      </c>
      <c r="AA137" s="128">
        <f>$Z$137*$K$137</f>
        <v>0</v>
      </c>
      <c r="AR137" s="9" t="s">
        <v>204</v>
      </c>
      <c r="AT137" s="9" t="s">
        <v>148</v>
      </c>
      <c r="AU137" s="9" t="s">
        <v>129</v>
      </c>
      <c r="AY137" s="9" t="s">
        <v>147</v>
      </c>
      <c r="BE137" s="101">
        <f>IF($U$137="základná",$N$137,0)</f>
        <v>0</v>
      </c>
      <c r="BF137" s="101">
        <f>IF($U$137="znížená",$N$137,0)</f>
        <v>0</v>
      </c>
      <c r="BG137" s="101">
        <f>IF($U$137="zákl. prenesená",$N$137,0)</f>
        <v>0</v>
      </c>
      <c r="BH137" s="101">
        <f>IF($U$137="zníž. prenesená",$N$137,0)</f>
        <v>0</v>
      </c>
      <c r="BI137" s="101">
        <f>IF($U$137="nulová",$N$137,0)</f>
        <v>0</v>
      </c>
      <c r="BJ137" s="9" t="s">
        <v>129</v>
      </c>
      <c r="BK137" s="101">
        <f>ROUND($L$137*$K$137,2)</f>
        <v>0</v>
      </c>
      <c r="BL137" s="9" t="s">
        <v>204</v>
      </c>
      <c r="BM137" s="9" t="s">
        <v>192</v>
      </c>
    </row>
    <row r="138" spans="2:65" s="9" customFormat="1" ht="39" customHeight="1">
      <c r="B138" s="22"/>
      <c r="C138" s="122" t="s">
        <v>196</v>
      </c>
      <c r="D138" s="122" t="s">
        <v>148</v>
      </c>
      <c r="E138" s="123" t="s">
        <v>761</v>
      </c>
      <c r="F138" s="158" t="s">
        <v>762</v>
      </c>
      <c r="G138" s="158"/>
      <c r="H138" s="158"/>
      <c r="I138" s="158"/>
      <c r="J138" s="124" t="s">
        <v>291</v>
      </c>
      <c r="K138" s="125">
        <v>0.89</v>
      </c>
      <c r="L138" s="159"/>
      <c r="M138" s="159"/>
      <c r="N138" s="159">
        <f>ROUND($L$138*$K$138,2)</f>
        <v>0</v>
      </c>
      <c r="O138" s="159"/>
      <c r="P138" s="159"/>
      <c r="Q138" s="159"/>
      <c r="R138" s="23"/>
      <c r="T138" s="126"/>
      <c r="U138" s="28" t="s">
        <v>38</v>
      </c>
      <c r="V138" s="127">
        <v>0</v>
      </c>
      <c r="W138" s="127">
        <f>$V$138*$K$138</f>
        <v>0</v>
      </c>
      <c r="X138" s="127">
        <v>0</v>
      </c>
      <c r="Y138" s="127">
        <f>$X$138*$K$138</f>
        <v>0</v>
      </c>
      <c r="Z138" s="127">
        <v>0</v>
      </c>
      <c r="AA138" s="128">
        <f>$Z$138*$K$138</f>
        <v>0</v>
      </c>
      <c r="AR138" s="9" t="s">
        <v>204</v>
      </c>
      <c r="AT138" s="9" t="s">
        <v>148</v>
      </c>
      <c r="AU138" s="9" t="s">
        <v>129</v>
      </c>
      <c r="AY138" s="9" t="s">
        <v>147</v>
      </c>
      <c r="BE138" s="101">
        <f>IF($U$138="základná",$N$138,0)</f>
        <v>0</v>
      </c>
      <c r="BF138" s="101">
        <f>IF($U$138="znížená",$N$138,0)</f>
        <v>0</v>
      </c>
      <c r="BG138" s="101">
        <f>IF($U$138="zákl. prenesená",$N$138,0)</f>
        <v>0</v>
      </c>
      <c r="BH138" s="101">
        <f>IF($U$138="zníž. prenesená",$N$138,0)</f>
        <v>0</v>
      </c>
      <c r="BI138" s="101">
        <f>IF($U$138="nulová",$N$138,0)</f>
        <v>0</v>
      </c>
      <c r="BJ138" s="9" t="s">
        <v>129</v>
      </c>
      <c r="BK138" s="101">
        <f>ROUND($L$138*$K$138,2)</f>
        <v>0</v>
      </c>
      <c r="BL138" s="9" t="s">
        <v>204</v>
      </c>
      <c r="BM138" s="9" t="s">
        <v>196</v>
      </c>
    </row>
    <row r="139" spans="2:65" s="9" customFormat="1" ht="51" customHeight="1">
      <c r="B139" s="22"/>
      <c r="C139" s="129" t="s">
        <v>200</v>
      </c>
      <c r="D139" s="129" t="s">
        <v>219</v>
      </c>
      <c r="E139" s="130" t="s">
        <v>763</v>
      </c>
      <c r="F139" s="161" t="s">
        <v>764</v>
      </c>
      <c r="G139" s="161"/>
      <c r="H139" s="161"/>
      <c r="I139" s="161"/>
      <c r="J139" s="131" t="s">
        <v>291</v>
      </c>
      <c r="K139" s="132">
        <v>0.89</v>
      </c>
      <c r="L139" s="162"/>
      <c r="M139" s="162"/>
      <c r="N139" s="162">
        <f>ROUND($L$139*$K$139,2)</f>
        <v>0</v>
      </c>
      <c r="O139" s="162"/>
      <c r="P139" s="162"/>
      <c r="Q139" s="162"/>
      <c r="R139" s="23"/>
      <c r="T139" s="126"/>
      <c r="U139" s="28" t="s">
        <v>38</v>
      </c>
      <c r="V139" s="127">
        <v>0</v>
      </c>
      <c r="W139" s="127">
        <f>$V$139*$K$139</f>
        <v>0</v>
      </c>
      <c r="X139" s="127">
        <v>0</v>
      </c>
      <c r="Y139" s="127">
        <f>$X$139*$K$139</f>
        <v>0</v>
      </c>
      <c r="Z139" s="127">
        <v>0</v>
      </c>
      <c r="AA139" s="128">
        <f>$Z$139*$K$139</f>
        <v>0</v>
      </c>
      <c r="AR139" s="9" t="s">
        <v>223</v>
      </c>
      <c r="AT139" s="9" t="s">
        <v>219</v>
      </c>
      <c r="AU139" s="9" t="s">
        <v>129</v>
      </c>
      <c r="AY139" s="9" t="s">
        <v>147</v>
      </c>
      <c r="BE139" s="101">
        <f>IF($U$139="základná",$N$139,0)</f>
        <v>0</v>
      </c>
      <c r="BF139" s="101">
        <f>IF($U$139="znížená",$N$139,0)</f>
        <v>0</v>
      </c>
      <c r="BG139" s="101">
        <f>IF($U$139="zákl. prenesená",$N$139,0)</f>
        <v>0</v>
      </c>
      <c r="BH139" s="101">
        <f>IF($U$139="zníž. prenesená",$N$139,0)</f>
        <v>0</v>
      </c>
      <c r="BI139" s="101">
        <f>IF($U$139="nulová",$N$139,0)</f>
        <v>0</v>
      </c>
      <c r="BJ139" s="9" t="s">
        <v>129</v>
      </c>
      <c r="BK139" s="101">
        <f>ROUND($L$139*$K$139,2)</f>
        <v>0</v>
      </c>
      <c r="BL139" s="9" t="s">
        <v>204</v>
      </c>
      <c r="BM139" s="9" t="s">
        <v>200</v>
      </c>
    </row>
    <row r="140" spans="2:65" s="9" customFormat="1" ht="27" customHeight="1">
      <c r="B140" s="22"/>
      <c r="C140" s="122" t="s">
        <v>206</v>
      </c>
      <c r="D140" s="122" t="s">
        <v>148</v>
      </c>
      <c r="E140" s="123" t="s">
        <v>765</v>
      </c>
      <c r="F140" s="158" t="s">
        <v>766</v>
      </c>
      <c r="G140" s="158"/>
      <c r="H140" s="158"/>
      <c r="I140" s="158"/>
      <c r="J140" s="124" t="s">
        <v>291</v>
      </c>
      <c r="K140" s="125">
        <v>0.89</v>
      </c>
      <c r="L140" s="159"/>
      <c r="M140" s="159"/>
      <c r="N140" s="159">
        <f>ROUND($L$140*$K$140,2)</f>
        <v>0</v>
      </c>
      <c r="O140" s="159"/>
      <c r="P140" s="159"/>
      <c r="Q140" s="159"/>
      <c r="R140" s="23"/>
      <c r="T140" s="126"/>
      <c r="U140" s="28" t="s">
        <v>38</v>
      </c>
      <c r="V140" s="127">
        <v>0</v>
      </c>
      <c r="W140" s="127">
        <f>$V$140*$K$140</f>
        <v>0</v>
      </c>
      <c r="X140" s="127">
        <v>0</v>
      </c>
      <c r="Y140" s="127">
        <f>$X$140*$K$140</f>
        <v>0</v>
      </c>
      <c r="Z140" s="127">
        <v>0</v>
      </c>
      <c r="AA140" s="128">
        <f>$Z$140*$K$140</f>
        <v>0</v>
      </c>
      <c r="AR140" s="9" t="s">
        <v>204</v>
      </c>
      <c r="AT140" s="9" t="s">
        <v>148</v>
      </c>
      <c r="AU140" s="9" t="s">
        <v>129</v>
      </c>
      <c r="AY140" s="9" t="s">
        <v>147</v>
      </c>
      <c r="BE140" s="101">
        <f>IF($U$140="základná",$N$140,0)</f>
        <v>0</v>
      </c>
      <c r="BF140" s="101">
        <f>IF($U$140="znížená",$N$140,0)</f>
        <v>0</v>
      </c>
      <c r="BG140" s="101">
        <f>IF($U$140="zákl. prenesená",$N$140,0)</f>
        <v>0</v>
      </c>
      <c r="BH140" s="101">
        <f>IF($U$140="zníž. prenesená",$N$140,0)</f>
        <v>0</v>
      </c>
      <c r="BI140" s="101">
        <f>IF($U$140="nulová",$N$140,0)</f>
        <v>0</v>
      </c>
      <c r="BJ140" s="9" t="s">
        <v>129</v>
      </c>
      <c r="BK140" s="101">
        <f>ROUND($L$140*$K$140,2)</f>
        <v>0</v>
      </c>
      <c r="BL140" s="9" t="s">
        <v>204</v>
      </c>
      <c r="BM140" s="9" t="s">
        <v>206</v>
      </c>
    </row>
    <row r="141" spans="2:65" s="9" customFormat="1" ht="39" customHeight="1">
      <c r="B141" s="22"/>
      <c r="C141" s="129" t="s">
        <v>204</v>
      </c>
      <c r="D141" s="129" t="s">
        <v>219</v>
      </c>
      <c r="E141" s="130" t="s">
        <v>767</v>
      </c>
      <c r="F141" s="161" t="s">
        <v>768</v>
      </c>
      <c r="G141" s="161"/>
      <c r="H141" s="161"/>
      <c r="I141" s="161"/>
      <c r="J141" s="131" t="s">
        <v>291</v>
      </c>
      <c r="K141" s="132">
        <v>0.89</v>
      </c>
      <c r="L141" s="162"/>
      <c r="M141" s="162"/>
      <c r="N141" s="162">
        <f>ROUND($L$141*$K$141,2)</f>
        <v>0</v>
      </c>
      <c r="O141" s="162"/>
      <c r="P141" s="162"/>
      <c r="Q141" s="162"/>
      <c r="R141" s="23"/>
      <c r="T141" s="126"/>
      <c r="U141" s="28" t="s">
        <v>38</v>
      </c>
      <c r="V141" s="127">
        <v>0</v>
      </c>
      <c r="W141" s="127">
        <f>$V$141*$K$141</f>
        <v>0</v>
      </c>
      <c r="X141" s="127">
        <v>0</v>
      </c>
      <c r="Y141" s="127">
        <f>$X$141*$K$141</f>
        <v>0</v>
      </c>
      <c r="Z141" s="127">
        <v>0</v>
      </c>
      <c r="AA141" s="128">
        <f>$Z$141*$K$141</f>
        <v>0</v>
      </c>
      <c r="AR141" s="9" t="s">
        <v>223</v>
      </c>
      <c r="AT141" s="9" t="s">
        <v>219</v>
      </c>
      <c r="AU141" s="9" t="s">
        <v>129</v>
      </c>
      <c r="AY141" s="9" t="s">
        <v>147</v>
      </c>
      <c r="BE141" s="101">
        <f>IF($U$141="základná",$N$141,0)</f>
        <v>0</v>
      </c>
      <c r="BF141" s="101">
        <f>IF($U$141="znížená",$N$141,0)</f>
        <v>0</v>
      </c>
      <c r="BG141" s="101">
        <f>IF($U$141="zákl. prenesená",$N$141,0)</f>
        <v>0</v>
      </c>
      <c r="BH141" s="101">
        <f>IF($U$141="zníž. prenesená",$N$141,0)</f>
        <v>0</v>
      </c>
      <c r="BI141" s="101">
        <f>IF($U$141="nulová",$N$141,0)</f>
        <v>0</v>
      </c>
      <c r="BJ141" s="9" t="s">
        <v>129</v>
      </c>
      <c r="BK141" s="101">
        <f>ROUND($L$141*$K$141,2)</f>
        <v>0</v>
      </c>
      <c r="BL141" s="9" t="s">
        <v>204</v>
      </c>
      <c r="BM141" s="9" t="s">
        <v>204</v>
      </c>
    </row>
    <row r="142" spans="2:65" s="9" customFormat="1" ht="15.75" customHeight="1">
      <c r="B142" s="22"/>
      <c r="C142" s="122" t="s">
        <v>214</v>
      </c>
      <c r="D142" s="122" t="s">
        <v>148</v>
      </c>
      <c r="E142" s="123" t="s">
        <v>769</v>
      </c>
      <c r="F142" s="158" t="s">
        <v>770</v>
      </c>
      <c r="G142" s="158"/>
      <c r="H142" s="158"/>
      <c r="I142" s="158"/>
      <c r="J142" s="124" t="s">
        <v>291</v>
      </c>
      <c r="K142" s="125">
        <v>1.78</v>
      </c>
      <c r="L142" s="159"/>
      <c r="M142" s="159"/>
      <c r="N142" s="159">
        <f>ROUND($L$142*$K$142,2)</f>
        <v>0</v>
      </c>
      <c r="O142" s="159"/>
      <c r="P142" s="159"/>
      <c r="Q142" s="159"/>
      <c r="R142" s="23"/>
      <c r="T142" s="126"/>
      <c r="U142" s="28" t="s">
        <v>38</v>
      </c>
      <c r="V142" s="127">
        <v>0</v>
      </c>
      <c r="W142" s="127">
        <f>$V$142*$K$142</f>
        <v>0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9" t="s">
        <v>204</v>
      </c>
      <c r="AT142" s="9" t="s">
        <v>148</v>
      </c>
      <c r="AU142" s="9" t="s">
        <v>129</v>
      </c>
      <c r="AY142" s="9" t="s">
        <v>147</v>
      </c>
      <c r="BE142" s="101">
        <f>IF($U$142="základná",$N$142,0)</f>
        <v>0</v>
      </c>
      <c r="BF142" s="101">
        <f>IF($U$142="znížená",$N$142,0)</f>
        <v>0</v>
      </c>
      <c r="BG142" s="101">
        <f>IF($U$142="zákl. prenesená",$N$142,0)</f>
        <v>0</v>
      </c>
      <c r="BH142" s="101">
        <f>IF($U$142="zníž. prenesená",$N$142,0)</f>
        <v>0</v>
      </c>
      <c r="BI142" s="101">
        <f>IF($U$142="nulová",$N$142,0)</f>
        <v>0</v>
      </c>
      <c r="BJ142" s="9" t="s">
        <v>129</v>
      </c>
      <c r="BK142" s="101">
        <f>ROUND($L$142*$K$142,2)</f>
        <v>0</v>
      </c>
      <c r="BL142" s="9" t="s">
        <v>204</v>
      </c>
      <c r="BM142" s="9" t="s">
        <v>214</v>
      </c>
    </row>
    <row r="143" spans="2:65" s="9" customFormat="1" ht="27" customHeight="1">
      <c r="B143" s="22"/>
      <c r="C143" s="129" t="s">
        <v>260</v>
      </c>
      <c r="D143" s="129" t="s">
        <v>219</v>
      </c>
      <c r="E143" s="130" t="s">
        <v>771</v>
      </c>
      <c r="F143" s="161" t="s">
        <v>772</v>
      </c>
      <c r="G143" s="161"/>
      <c r="H143" s="161"/>
      <c r="I143" s="161"/>
      <c r="J143" s="131" t="s">
        <v>291</v>
      </c>
      <c r="K143" s="132">
        <v>1.78</v>
      </c>
      <c r="L143" s="162"/>
      <c r="M143" s="162"/>
      <c r="N143" s="162">
        <f>ROUND($L$143*$K$143,2)</f>
        <v>0</v>
      </c>
      <c r="O143" s="162"/>
      <c r="P143" s="162"/>
      <c r="Q143" s="162"/>
      <c r="R143" s="23"/>
      <c r="T143" s="126"/>
      <c r="U143" s="28" t="s">
        <v>38</v>
      </c>
      <c r="V143" s="127">
        <v>0</v>
      </c>
      <c r="W143" s="127">
        <f>$V$143*$K$143</f>
        <v>0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9" t="s">
        <v>223</v>
      </c>
      <c r="AT143" s="9" t="s">
        <v>219</v>
      </c>
      <c r="AU143" s="9" t="s">
        <v>129</v>
      </c>
      <c r="AY143" s="9" t="s">
        <v>147</v>
      </c>
      <c r="BE143" s="101">
        <f>IF($U$143="základná",$N$143,0)</f>
        <v>0</v>
      </c>
      <c r="BF143" s="101">
        <f>IF($U$143="znížená",$N$143,0)</f>
        <v>0</v>
      </c>
      <c r="BG143" s="101">
        <f>IF($U$143="zákl. prenesená",$N$143,0)</f>
        <v>0</v>
      </c>
      <c r="BH143" s="101">
        <f>IF($U$143="zníž. prenesená",$N$143,0)</f>
        <v>0</v>
      </c>
      <c r="BI143" s="101">
        <f>IF($U$143="nulová",$N$143,0)</f>
        <v>0</v>
      </c>
      <c r="BJ143" s="9" t="s">
        <v>129</v>
      </c>
      <c r="BK143" s="101">
        <f>ROUND($L$143*$K$143,2)</f>
        <v>0</v>
      </c>
      <c r="BL143" s="9" t="s">
        <v>204</v>
      </c>
      <c r="BM143" s="9" t="s">
        <v>260</v>
      </c>
    </row>
    <row r="144" spans="2:65" s="9" customFormat="1" ht="15.75" customHeight="1">
      <c r="B144" s="22"/>
      <c r="C144" s="122" t="s">
        <v>218</v>
      </c>
      <c r="D144" s="122" t="s">
        <v>148</v>
      </c>
      <c r="E144" s="123" t="s">
        <v>773</v>
      </c>
      <c r="F144" s="158" t="s">
        <v>774</v>
      </c>
      <c r="G144" s="158"/>
      <c r="H144" s="158"/>
      <c r="I144" s="158"/>
      <c r="J144" s="124" t="s">
        <v>742</v>
      </c>
      <c r="K144" s="125">
        <v>0.89</v>
      </c>
      <c r="L144" s="159"/>
      <c r="M144" s="159"/>
      <c r="N144" s="159">
        <f>ROUND($L$144*$K$144,2)</f>
        <v>0</v>
      </c>
      <c r="O144" s="159"/>
      <c r="P144" s="159"/>
      <c r="Q144" s="159"/>
      <c r="R144" s="23"/>
      <c r="T144" s="126"/>
      <c r="U144" s="28" t="s">
        <v>38</v>
      </c>
      <c r="V144" s="127">
        <v>0</v>
      </c>
      <c r="W144" s="127">
        <f>$V$144*$K$144</f>
        <v>0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9" t="s">
        <v>204</v>
      </c>
      <c r="AT144" s="9" t="s">
        <v>148</v>
      </c>
      <c r="AU144" s="9" t="s">
        <v>129</v>
      </c>
      <c r="AY144" s="9" t="s">
        <v>147</v>
      </c>
      <c r="BE144" s="101">
        <f>IF($U$144="základná",$N$144,0)</f>
        <v>0</v>
      </c>
      <c r="BF144" s="101">
        <f>IF($U$144="znížená",$N$144,0)</f>
        <v>0</v>
      </c>
      <c r="BG144" s="101">
        <f>IF($U$144="zákl. prenesená",$N$144,0)</f>
        <v>0</v>
      </c>
      <c r="BH144" s="101">
        <f>IF($U$144="zníž. prenesená",$N$144,0)</f>
        <v>0</v>
      </c>
      <c r="BI144" s="101">
        <f>IF($U$144="nulová",$N$144,0)</f>
        <v>0</v>
      </c>
      <c r="BJ144" s="9" t="s">
        <v>129</v>
      </c>
      <c r="BK144" s="101">
        <f>ROUND($L$144*$K$144,2)</f>
        <v>0</v>
      </c>
      <c r="BL144" s="9" t="s">
        <v>204</v>
      </c>
      <c r="BM144" s="9" t="s">
        <v>218</v>
      </c>
    </row>
    <row r="145" spans="2:65" s="9" customFormat="1" ht="39" customHeight="1">
      <c r="B145" s="22"/>
      <c r="C145" s="129" t="s">
        <v>9</v>
      </c>
      <c r="D145" s="129" t="s">
        <v>219</v>
      </c>
      <c r="E145" s="130" t="s">
        <v>775</v>
      </c>
      <c r="F145" s="161" t="s">
        <v>776</v>
      </c>
      <c r="G145" s="161"/>
      <c r="H145" s="161"/>
      <c r="I145" s="161"/>
      <c r="J145" s="131" t="s">
        <v>291</v>
      </c>
      <c r="K145" s="132">
        <v>0.89</v>
      </c>
      <c r="L145" s="162"/>
      <c r="M145" s="162"/>
      <c r="N145" s="162">
        <f>ROUND($L$145*$K$145,2)</f>
        <v>0</v>
      </c>
      <c r="O145" s="162"/>
      <c r="P145" s="162"/>
      <c r="Q145" s="162"/>
      <c r="R145" s="23"/>
      <c r="T145" s="126"/>
      <c r="U145" s="28" t="s">
        <v>38</v>
      </c>
      <c r="V145" s="127">
        <v>0</v>
      </c>
      <c r="W145" s="127">
        <f>$V$145*$K$145</f>
        <v>0</v>
      </c>
      <c r="X145" s="127">
        <v>0</v>
      </c>
      <c r="Y145" s="127">
        <f>$X$145*$K$145</f>
        <v>0</v>
      </c>
      <c r="Z145" s="127">
        <v>0</v>
      </c>
      <c r="AA145" s="128">
        <f>$Z$145*$K$145</f>
        <v>0</v>
      </c>
      <c r="AR145" s="9" t="s">
        <v>223</v>
      </c>
      <c r="AT145" s="9" t="s">
        <v>219</v>
      </c>
      <c r="AU145" s="9" t="s">
        <v>129</v>
      </c>
      <c r="AY145" s="9" t="s">
        <v>147</v>
      </c>
      <c r="BE145" s="101">
        <f>IF($U$145="základná",$N$145,0)</f>
        <v>0</v>
      </c>
      <c r="BF145" s="101">
        <f>IF($U$145="znížená",$N$145,0)</f>
        <v>0</v>
      </c>
      <c r="BG145" s="101">
        <f>IF($U$145="zákl. prenesená",$N$145,0)</f>
        <v>0</v>
      </c>
      <c r="BH145" s="101">
        <f>IF($U$145="zníž. prenesená",$N$145,0)</f>
        <v>0</v>
      </c>
      <c r="BI145" s="101">
        <f>IF($U$145="nulová",$N$145,0)</f>
        <v>0</v>
      </c>
      <c r="BJ145" s="9" t="s">
        <v>129</v>
      </c>
      <c r="BK145" s="101">
        <f>ROUND($L$145*$K$145,2)</f>
        <v>0</v>
      </c>
      <c r="BL145" s="9" t="s">
        <v>204</v>
      </c>
      <c r="BM145" s="9" t="s">
        <v>9</v>
      </c>
    </row>
    <row r="146" spans="2:63" s="112" customFormat="1" ht="30.75" customHeight="1">
      <c r="B146" s="113"/>
      <c r="D146" s="121" t="s">
        <v>732</v>
      </c>
      <c r="E146" s="121"/>
      <c r="F146" s="121"/>
      <c r="G146" s="121"/>
      <c r="H146" s="121"/>
      <c r="I146" s="121"/>
      <c r="J146" s="121"/>
      <c r="K146" s="121"/>
      <c r="L146" s="121"/>
      <c r="M146" s="121"/>
      <c r="N146" s="160">
        <f>$BK$146</f>
        <v>0</v>
      </c>
      <c r="O146" s="160"/>
      <c r="P146" s="160"/>
      <c r="Q146" s="160"/>
      <c r="R146" s="115"/>
      <c r="T146" s="116"/>
      <c r="W146" s="117">
        <f>SUM($W$147:$W$149)</f>
        <v>0</v>
      </c>
      <c r="Y146" s="117">
        <f>SUM($Y$147:$Y$149)</f>
        <v>0</v>
      </c>
      <c r="AA146" s="118">
        <f>SUM($AA$147:$AA$149)</f>
        <v>0</v>
      </c>
      <c r="AR146" s="119" t="s">
        <v>129</v>
      </c>
      <c r="AT146" s="119" t="s">
        <v>70</v>
      </c>
      <c r="AU146" s="119" t="s">
        <v>76</v>
      </c>
      <c r="AY146" s="119" t="s">
        <v>147</v>
      </c>
      <c r="BK146" s="120">
        <f>SUM($BK$147:$BK$149)</f>
        <v>0</v>
      </c>
    </row>
    <row r="147" spans="2:65" s="9" customFormat="1" ht="27" customHeight="1">
      <c r="B147" s="22"/>
      <c r="C147" s="122" t="s">
        <v>228</v>
      </c>
      <c r="D147" s="122" t="s">
        <v>148</v>
      </c>
      <c r="E147" s="123" t="s">
        <v>777</v>
      </c>
      <c r="F147" s="158" t="s">
        <v>778</v>
      </c>
      <c r="G147" s="158"/>
      <c r="H147" s="158"/>
      <c r="I147" s="158"/>
      <c r="J147" s="124" t="s">
        <v>291</v>
      </c>
      <c r="K147" s="125">
        <v>0.89</v>
      </c>
      <c r="L147" s="159"/>
      <c r="M147" s="159"/>
      <c r="N147" s="159">
        <f>ROUND($L$147*$K$147,2)</f>
        <v>0</v>
      </c>
      <c r="O147" s="159"/>
      <c r="P147" s="159"/>
      <c r="Q147" s="159"/>
      <c r="R147" s="23"/>
      <c r="T147" s="126"/>
      <c r="U147" s="28" t="s">
        <v>38</v>
      </c>
      <c r="V147" s="127">
        <v>0</v>
      </c>
      <c r="W147" s="127">
        <f>$V$147*$K$147</f>
        <v>0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9" t="s">
        <v>204</v>
      </c>
      <c r="AT147" s="9" t="s">
        <v>148</v>
      </c>
      <c r="AU147" s="9" t="s">
        <v>129</v>
      </c>
      <c r="AY147" s="9" t="s">
        <v>147</v>
      </c>
      <c r="BE147" s="101">
        <f>IF($U$147="základná",$N$147,0)</f>
        <v>0</v>
      </c>
      <c r="BF147" s="101">
        <f>IF($U$147="znížená",$N$147,0)</f>
        <v>0</v>
      </c>
      <c r="BG147" s="101">
        <f>IF($U$147="zákl. prenesená",$N$147,0)</f>
        <v>0</v>
      </c>
      <c r="BH147" s="101">
        <f>IF($U$147="zníž. prenesená",$N$147,0)</f>
        <v>0</v>
      </c>
      <c r="BI147" s="101">
        <f>IF($U$147="nulová",$N$147,0)</f>
        <v>0</v>
      </c>
      <c r="BJ147" s="9" t="s">
        <v>129</v>
      </c>
      <c r="BK147" s="101">
        <f>ROUND($L$147*$K$147,2)</f>
        <v>0</v>
      </c>
      <c r="BL147" s="9" t="s">
        <v>204</v>
      </c>
      <c r="BM147" s="9" t="s">
        <v>228</v>
      </c>
    </row>
    <row r="148" spans="2:65" s="9" customFormat="1" ht="39" customHeight="1">
      <c r="B148" s="22"/>
      <c r="C148" s="122" t="s">
        <v>232</v>
      </c>
      <c r="D148" s="122" t="s">
        <v>148</v>
      </c>
      <c r="E148" s="123" t="s">
        <v>779</v>
      </c>
      <c r="F148" s="158" t="s">
        <v>780</v>
      </c>
      <c r="G148" s="158"/>
      <c r="H148" s="158"/>
      <c r="I148" s="158"/>
      <c r="J148" s="124" t="s">
        <v>291</v>
      </c>
      <c r="K148" s="125">
        <v>0.89</v>
      </c>
      <c r="L148" s="159"/>
      <c r="M148" s="159"/>
      <c r="N148" s="159">
        <f>ROUND($L$148*$K$148,2)</f>
        <v>0</v>
      </c>
      <c r="O148" s="159"/>
      <c r="P148" s="159"/>
      <c r="Q148" s="159"/>
      <c r="R148" s="23"/>
      <c r="T148" s="126"/>
      <c r="U148" s="28" t="s">
        <v>38</v>
      </c>
      <c r="V148" s="127">
        <v>0</v>
      </c>
      <c r="W148" s="127">
        <f>$V$148*$K$148</f>
        <v>0</v>
      </c>
      <c r="X148" s="127">
        <v>0</v>
      </c>
      <c r="Y148" s="127">
        <f>$X$148*$K$148</f>
        <v>0</v>
      </c>
      <c r="Z148" s="127">
        <v>0</v>
      </c>
      <c r="AA148" s="128">
        <f>$Z$148*$K$148</f>
        <v>0</v>
      </c>
      <c r="AR148" s="9" t="s">
        <v>204</v>
      </c>
      <c r="AT148" s="9" t="s">
        <v>148</v>
      </c>
      <c r="AU148" s="9" t="s">
        <v>129</v>
      </c>
      <c r="AY148" s="9" t="s">
        <v>147</v>
      </c>
      <c r="BE148" s="101">
        <f>IF($U$148="základná",$N$148,0)</f>
        <v>0</v>
      </c>
      <c r="BF148" s="101">
        <f>IF($U$148="znížená",$N$148,0)</f>
        <v>0</v>
      </c>
      <c r="BG148" s="101">
        <f>IF($U$148="zákl. prenesená",$N$148,0)</f>
        <v>0</v>
      </c>
      <c r="BH148" s="101">
        <f>IF($U$148="zníž. prenesená",$N$148,0)</f>
        <v>0</v>
      </c>
      <c r="BI148" s="101">
        <f>IF($U$148="nulová",$N$148,0)</f>
        <v>0</v>
      </c>
      <c r="BJ148" s="9" t="s">
        <v>129</v>
      </c>
      <c r="BK148" s="101">
        <f>ROUND($L$148*$K$148,2)</f>
        <v>0</v>
      </c>
      <c r="BL148" s="9" t="s">
        <v>204</v>
      </c>
      <c r="BM148" s="9" t="s">
        <v>232</v>
      </c>
    </row>
    <row r="149" spans="2:65" s="9" customFormat="1" ht="15.75" customHeight="1">
      <c r="B149" s="22"/>
      <c r="C149" s="122" t="s">
        <v>236</v>
      </c>
      <c r="D149" s="122" t="s">
        <v>148</v>
      </c>
      <c r="E149" s="123" t="s">
        <v>781</v>
      </c>
      <c r="F149" s="158" t="s">
        <v>782</v>
      </c>
      <c r="G149" s="158"/>
      <c r="H149" s="158"/>
      <c r="I149" s="158"/>
      <c r="J149" s="124" t="s">
        <v>203</v>
      </c>
      <c r="K149" s="125">
        <v>35.6</v>
      </c>
      <c r="L149" s="159"/>
      <c r="M149" s="159"/>
      <c r="N149" s="159">
        <f>ROUND($L$149*$K$149,2)</f>
        <v>0</v>
      </c>
      <c r="O149" s="159"/>
      <c r="P149" s="159"/>
      <c r="Q149" s="159"/>
      <c r="R149" s="23"/>
      <c r="T149" s="126"/>
      <c r="U149" s="28" t="s">
        <v>38</v>
      </c>
      <c r="V149" s="127">
        <v>0</v>
      </c>
      <c r="W149" s="127">
        <f>$V$149*$K$149</f>
        <v>0</v>
      </c>
      <c r="X149" s="127">
        <v>0</v>
      </c>
      <c r="Y149" s="127">
        <f>$X$149*$K$149</f>
        <v>0</v>
      </c>
      <c r="Z149" s="127">
        <v>0</v>
      </c>
      <c r="AA149" s="128">
        <f>$Z$149*$K$149</f>
        <v>0</v>
      </c>
      <c r="AR149" s="9" t="s">
        <v>204</v>
      </c>
      <c r="AT149" s="9" t="s">
        <v>148</v>
      </c>
      <c r="AU149" s="9" t="s">
        <v>129</v>
      </c>
      <c r="AY149" s="9" t="s">
        <v>147</v>
      </c>
      <c r="BE149" s="101">
        <f>IF($U$149="základná",$N$149,0)</f>
        <v>0</v>
      </c>
      <c r="BF149" s="101">
        <f>IF($U$149="znížená",$N$149,0)</f>
        <v>0</v>
      </c>
      <c r="BG149" s="101">
        <f>IF($U$149="zákl. prenesená",$N$149,0)</f>
        <v>0</v>
      </c>
      <c r="BH149" s="101">
        <f>IF($U$149="zníž. prenesená",$N$149,0)</f>
        <v>0</v>
      </c>
      <c r="BI149" s="101">
        <f>IF($U$149="nulová",$N$149,0)</f>
        <v>0</v>
      </c>
      <c r="BJ149" s="9" t="s">
        <v>129</v>
      </c>
      <c r="BK149" s="101">
        <f>ROUND($L$149*$K$149,2)</f>
        <v>0</v>
      </c>
      <c r="BL149" s="9" t="s">
        <v>204</v>
      </c>
      <c r="BM149" s="9" t="s">
        <v>236</v>
      </c>
    </row>
    <row r="150" spans="2:63" s="112" customFormat="1" ht="30.75" customHeight="1">
      <c r="B150" s="113"/>
      <c r="D150" s="121" t="s">
        <v>733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60">
        <f>$BK$150</f>
        <v>0</v>
      </c>
      <c r="O150" s="160"/>
      <c r="P150" s="160"/>
      <c r="Q150" s="160"/>
      <c r="R150" s="115"/>
      <c r="T150" s="116"/>
      <c r="W150" s="117">
        <f>SUM($W$151:$W$167)</f>
        <v>0</v>
      </c>
      <c r="Y150" s="117">
        <f>SUM($Y$151:$Y$167)</f>
        <v>0</v>
      </c>
      <c r="AA150" s="118">
        <f>SUM($AA$151:$AA$167)</f>
        <v>0</v>
      </c>
      <c r="AR150" s="119" t="s">
        <v>129</v>
      </c>
      <c r="AT150" s="119" t="s">
        <v>70</v>
      </c>
      <c r="AU150" s="119" t="s">
        <v>76</v>
      </c>
      <c r="AY150" s="119" t="s">
        <v>147</v>
      </c>
      <c r="BK150" s="120">
        <f>SUM($BK$151:$BK$167)</f>
        <v>0</v>
      </c>
    </row>
    <row r="151" spans="2:65" s="9" customFormat="1" ht="15.75" customHeight="1">
      <c r="B151" s="22"/>
      <c r="C151" s="122" t="s">
        <v>240</v>
      </c>
      <c r="D151" s="122" t="s">
        <v>148</v>
      </c>
      <c r="E151" s="123" t="s">
        <v>783</v>
      </c>
      <c r="F151" s="158" t="s">
        <v>784</v>
      </c>
      <c r="G151" s="158"/>
      <c r="H151" s="158"/>
      <c r="I151" s="158"/>
      <c r="J151" s="124" t="s">
        <v>291</v>
      </c>
      <c r="K151" s="125">
        <v>0.89</v>
      </c>
      <c r="L151" s="159"/>
      <c r="M151" s="159"/>
      <c r="N151" s="159">
        <f>ROUND($L$151*$K$151,2)</f>
        <v>0</v>
      </c>
      <c r="O151" s="159"/>
      <c r="P151" s="159"/>
      <c r="Q151" s="159"/>
      <c r="R151" s="23"/>
      <c r="T151" s="126"/>
      <c r="U151" s="28" t="s">
        <v>38</v>
      </c>
      <c r="V151" s="127">
        <v>0</v>
      </c>
      <c r="W151" s="127">
        <f>$V$151*$K$151</f>
        <v>0</v>
      </c>
      <c r="X151" s="127">
        <v>0</v>
      </c>
      <c r="Y151" s="127">
        <f>$X$151*$K$151</f>
        <v>0</v>
      </c>
      <c r="Z151" s="127">
        <v>0</v>
      </c>
      <c r="AA151" s="128">
        <f>$Z$151*$K$151</f>
        <v>0</v>
      </c>
      <c r="AR151" s="9" t="s">
        <v>204</v>
      </c>
      <c r="AT151" s="9" t="s">
        <v>148</v>
      </c>
      <c r="AU151" s="9" t="s">
        <v>129</v>
      </c>
      <c r="AY151" s="9" t="s">
        <v>147</v>
      </c>
      <c r="BE151" s="101">
        <f>IF($U$151="základná",$N$151,0)</f>
        <v>0</v>
      </c>
      <c r="BF151" s="101">
        <f>IF($U$151="znížená",$N$151,0)</f>
        <v>0</v>
      </c>
      <c r="BG151" s="101">
        <f>IF($U$151="zákl. prenesená",$N$151,0)</f>
        <v>0</v>
      </c>
      <c r="BH151" s="101">
        <f>IF($U$151="zníž. prenesená",$N$151,0)</f>
        <v>0</v>
      </c>
      <c r="BI151" s="101">
        <f>IF($U$151="nulová",$N$151,0)</f>
        <v>0</v>
      </c>
      <c r="BJ151" s="9" t="s">
        <v>129</v>
      </c>
      <c r="BK151" s="101">
        <f>ROUND($L$151*$K$151,2)</f>
        <v>0</v>
      </c>
      <c r="BL151" s="9" t="s">
        <v>204</v>
      </c>
      <c r="BM151" s="9" t="s">
        <v>240</v>
      </c>
    </row>
    <row r="152" spans="2:65" s="9" customFormat="1" ht="15.75" customHeight="1">
      <c r="B152" s="22"/>
      <c r="C152" s="129" t="s">
        <v>244</v>
      </c>
      <c r="D152" s="129" t="s">
        <v>219</v>
      </c>
      <c r="E152" s="130" t="s">
        <v>785</v>
      </c>
      <c r="F152" s="161" t="s">
        <v>786</v>
      </c>
      <c r="G152" s="161"/>
      <c r="H152" s="161"/>
      <c r="I152" s="161"/>
      <c r="J152" s="131" t="s">
        <v>291</v>
      </c>
      <c r="K152" s="132">
        <v>0.89</v>
      </c>
      <c r="L152" s="162"/>
      <c r="M152" s="162"/>
      <c r="N152" s="162">
        <f>ROUND($L$152*$K$152,2)</f>
        <v>0</v>
      </c>
      <c r="O152" s="162"/>
      <c r="P152" s="162"/>
      <c r="Q152" s="162"/>
      <c r="R152" s="23"/>
      <c r="T152" s="126"/>
      <c r="U152" s="28" t="s">
        <v>38</v>
      </c>
      <c r="V152" s="127">
        <v>0</v>
      </c>
      <c r="W152" s="127">
        <f>$V$152*$K$152</f>
        <v>0</v>
      </c>
      <c r="X152" s="127">
        <v>0</v>
      </c>
      <c r="Y152" s="127">
        <f>$X$152*$K$152</f>
        <v>0</v>
      </c>
      <c r="Z152" s="127">
        <v>0</v>
      </c>
      <c r="AA152" s="128">
        <f>$Z$152*$K$152</f>
        <v>0</v>
      </c>
      <c r="AR152" s="9" t="s">
        <v>223</v>
      </c>
      <c r="AT152" s="9" t="s">
        <v>219</v>
      </c>
      <c r="AU152" s="9" t="s">
        <v>129</v>
      </c>
      <c r="AY152" s="9" t="s">
        <v>147</v>
      </c>
      <c r="BE152" s="101">
        <f>IF($U$152="základná",$N$152,0)</f>
        <v>0</v>
      </c>
      <c r="BF152" s="101">
        <f>IF($U$152="znížená",$N$152,0)</f>
        <v>0</v>
      </c>
      <c r="BG152" s="101">
        <f>IF($U$152="zákl. prenesená",$N$152,0)</f>
        <v>0</v>
      </c>
      <c r="BH152" s="101">
        <f>IF($U$152="zníž. prenesená",$N$152,0)</f>
        <v>0</v>
      </c>
      <c r="BI152" s="101">
        <f>IF($U$152="nulová",$N$152,0)</f>
        <v>0</v>
      </c>
      <c r="BJ152" s="9" t="s">
        <v>129</v>
      </c>
      <c r="BK152" s="101">
        <f>ROUND($L$152*$K$152,2)</f>
        <v>0</v>
      </c>
      <c r="BL152" s="9" t="s">
        <v>204</v>
      </c>
      <c r="BM152" s="9" t="s">
        <v>244</v>
      </c>
    </row>
    <row r="153" spans="2:65" s="9" customFormat="1" ht="15.75" customHeight="1">
      <c r="B153" s="22"/>
      <c r="C153" s="122" t="s">
        <v>248</v>
      </c>
      <c r="D153" s="122" t="s">
        <v>148</v>
      </c>
      <c r="E153" s="123" t="s">
        <v>787</v>
      </c>
      <c r="F153" s="158" t="s">
        <v>788</v>
      </c>
      <c r="G153" s="158"/>
      <c r="H153" s="158"/>
      <c r="I153" s="158"/>
      <c r="J153" s="124" t="s">
        <v>291</v>
      </c>
      <c r="K153" s="125">
        <v>0.89</v>
      </c>
      <c r="L153" s="159"/>
      <c r="M153" s="159"/>
      <c r="N153" s="159">
        <f>ROUND($L$153*$K$153,2)</f>
        <v>0</v>
      </c>
      <c r="O153" s="159"/>
      <c r="P153" s="159"/>
      <c r="Q153" s="159"/>
      <c r="R153" s="23"/>
      <c r="T153" s="126"/>
      <c r="U153" s="28" t="s">
        <v>38</v>
      </c>
      <c r="V153" s="127">
        <v>0</v>
      </c>
      <c r="W153" s="127">
        <f>$V$153*$K$153</f>
        <v>0</v>
      </c>
      <c r="X153" s="127">
        <v>0</v>
      </c>
      <c r="Y153" s="127">
        <f>$X$153*$K$153</f>
        <v>0</v>
      </c>
      <c r="Z153" s="127">
        <v>0</v>
      </c>
      <c r="AA153" s="128">
        <f>$Z$153*$K$153</f>
        <v>0</v>
      </c>
      <c r="AR153" s="9" t="s">
        <v>204</v>
      </c>
      <c r="AT153" s="9" t="s">
        <v>148</v>
      </c>
      <c r="AU153" s="9" t="s">
        <v>129</v>
      </c>
      <c r="AY153" s="9" t="s">
        <v>147</v>
      </c>
      <c r="BE153" s="101">
        <f>IF($U$153="základná",$N$153,0)</f>
        <v>0</v>
      </c>
      <c r="BF153" s="101">
        <f>IF($U$153="znížená",$N$153,0)</f>
        <v>0</v>
      </c>
      <c r="BG153" s="101">
        <f>IF($U$153="zákl. prenesená",$N$153,0)</f>
        <v>0</v>
      </c>
      <c r="BH153" s="101">
        <f>IF($U$153="zníž. prenesená",$N$153,0)</f>
        <v>0</v>
      </c>
      <c r="BI153" s="101">
        <f>IF($U$153="nulová",$N$153,0)</f>
        <v>0</v>
      </c>
      <c r="BJ153" s="9" t="s">
        <v>129</v>
      </c>
      <c r="BK153" s="101">
        <f>ROUND($L$153*$K$153,2)</f>
        <v>0</v>
      </c>
      <c r="BL153" s="9" t="s">
        <v>204</v>
      </c>
      <c r="BM153" s="9" t="s">
        <v>248</v>
      </c>
    </row>
    <row r="154" spans="2:65" s="9" customFormat="1" ht="27" customHeight="1">
      <c r="B154" s="22"/>
      <c r="C154" s="129" t="s">
        <v>252</v>
      </c>
      <c r="D154" s="129" t="s">
        <v>219</v>
      </c>
      <c r="E154" s="130" t="s">
        <v>789</v>
      </c>
      <c r="F154" s="161" t="s">
        <v>790</v>
      </c>
      <c r="G154" s="161"/>
      <c r="H154" s="161"/>
      <c r="I154" s="161"/>
      <c r="J154" s="131" t="s">
        <v>291</v>
      </c>
      <c r="K154" s="132">
        <v>0.89</v>
      </c>
      <c r="L154" s="162"/>
      <c r="M154" s="162"/>
      <c r="N154" s="162">
        <f>ROUND($L$154*$K$154,2)</f>
        <v>0</v>
      </c>
      <c r="O154" s="162"/>
      <c r="P154" s="162"/>
      <c r="Q154" s="162"/>
      <c r="R154" s="23"/>
      <c r="T154" s="126"/>
      <c r="U154" s="28" t="s">
        <v>38</v>
      </c>
      <c r="V154" s="127">
        <v>0</v>
      </c>
      <c r="W154" s="127">
        <f>$V$154*$K$154</f>
        <v>0</v>
      </c>
      <c r="X154" s="127">
        <v>0</v>
      </c>
      <c r="Y154" s="127">
        <f>$X$154*$K$154</f>
        <v>0</v>
      </c>
      <c r="Z154" s="127">
        <v>0</v>
      </c>
      <c r="AA154" s="128">
        <f>$Z$154*$K$154</f>
        <v>0</v>
      </c>
      <c r="AR154" s="9" t="s">
        <v>223</v>
      </c>
      <c r="AT154" s="9" t="s">
        <v>219</v>
      </c>
      <c r="AU154" s="9" t="s">
        <v>129</v>
      </c>
      <c r="AY154" s="9" t="s">
        <v>147</v>
      </c>
      <c r="BE154" s="101">
        <f>IF($U$154="základná",$N$154,0)</f>
        <v>0</v>
      </c>
      <c r="BF154" s="101">
        <f>IF($U$154="znížená",$N$154,0)</f>
        <v>0</v>
      </c>
      <c r="BG154" s="101">
        <f>IF($U$154="zákl. prenesená",$N$154,0)</f>
        <v>0</v>
      </c>
      <c r="BH154" s="101">
        <f>IF($U$154="zníž. prenesená",$N$154,0)</f>
        <v>0</v>
      </c>
      <c r="BI154" s="101">
        <f>IF($U$154="nulová",$N$154,0)</f>
        <v>0</v>
      </c>
      <c r="BJ154" s="9" t="s">
        <v>129</v>
      </c>
      <c r="BK154" s="101">
        <f>ROUND($L$154*$K$154,2)</f>
        <v>0</v>
      </c>
      <c r="BL154" s="9" t="s">
        <v>204</v>
      </c>
      <c r="BM154" s="9" t="s">
        <v>252</v>
      </c>
    </row>
    <row r="155" spans="2:65" s="9" customFormat="1" ht="15.75" customHeight="1">
      <c r="B155" s="22"/>
      <c r="C155" s="122" t="s">
        <v>256</v>
      </c>
      <c r="D155" s="122" t="s">
        <v>148</v>
      </c>
      <c r="E155" s="123" t="s">
        <v>791</v>
      </c>
      <c r="F155" s="158" t="s">
        <v>792</v>
      </c>
      <c r="G155" s="158"/>
      <c r="H155" s="158"/>
      <c r="I155" s="158"/>
      <c r="J155" s="124" t="s">
        <v>291</v>
      </c>
      <c r="K155" s="125">
        <v>4.45</v>
      </c>
      <c r="L155" s="159"/>
      <c r="M155" s="159"/>
      <c r="N155" s="159">
        <f>ROUND($L$155*$K$155,2)</f>
        <v>0</v>
      </c>
      <c r="O155" s="159"/>
      <c r="P155" s="159"/>
      <c r="Q155" s="159"/>
      <c r="R155" s="23"/>
      <c r="T155" s="126"/>
      <c r="U155" s="28" t="s">
        <v>38</v>
      </c>
      <c r="V155" s="127">
        <v>0</v>
      </c>
      <c r="W155" s="127">
        <f>$V$155*$K$155</f>
        <v>0</v>
      </c>
      <c r="X155" s="127">
        <v>0</v>
      </c>
      <c r="Y155" s="127">
        <f>$X$155*$K$155</f>
        <v>0</v>
      </c>
      <c r="Z155" s="127">
        <v>0</v>
      </c>
      <c r="AA155" s="128">
        <f>$Z$155*$K$155</f>
        <v>0</v>
      </c>
      <c r="AR155" s="9" t="s">
        <v>204</v>
      </c>
      <c r="AT155" s="9" t="s">
        <v>148</v>
      </c>
      <c r="AU155" s="9" t="s">
        <v>129</v>
      </c>
      <c r="AY155" s="9" t="s">
        <v>147</v>
      </c>
      <c r="BE155" s="101">
        <f>IF($U$155="základná",$N$155,0)</f>
        <v>0</v>
      </c>
      <c r="BF155" s="101">
        <f>IF($U$155="znížená",$N$155,0)</f>
        <v>0</v>
      </c>
      <c r="BG155" s="101">
        <f>IF($U$155="zákl. prenesená",$N$155,0)</f>
        <v>0</v>
      </c>
      <c r="BH155" s="101">
        <f>IF($U$155="zníž. prenesená",$N$155,0)</f>
        <v>0</v>
      </c>
      <c r="BI155" s="101">
        <f>IF($U$155="nulová",$N$155,0)</f>
        <v>0</v>
      </c>
      <c r="BJ155" s="9" t="s">
        <v>129</v>
      </c>
      <c r="BK155" s="101">
        <f>ROUND($L$155*$K$155,2)</f>
        <v>0</v>
      </c>
      <c r="BL155" s="9" t="s">
        <v>204</v>
      </c>
      <c r="BM155" s="9" t="s">
        <v>256</v>
      </c>
    </row>
    <row r="156" spans="2:65" s="9" customFormat="1" ht="15.75" customHeight="1">
      <c r="B156" s="22"/>
      <c r="C156" s="129" t="s">
        <v>264</v>
      </c>
      <c r="D156" s="129" t="s">
        <v>219</v>
      </c>
      <c r="E156" s="130" t="s">
        <v>793</v>
      </c>
      <c r="F156" s="161" t="s">
        <v>794</v>
      </c>
      <c r="G156" s="161"/>
      <c r="H156" s="161"/>
      <c r="I156" s="161"/>
      <c r="J156" s="131" t="s">
        <v>291</v>
      </c>
      <c r="K156" s="132">
        <v>1.78</v>
      </c>
      <c r="L156" s="162"/>
      <c r="M156" s="162"/>
      <c r="N156" s="162">
        <f>ROUND($L$156*$K$156,2)</f>
        <v>0</v>
      </c>
      <c r="O156" s="162"/>
      <c r="P156" s="162"/>
      <c r="Q156" s="162"/>
      <c r="R156" s="23"/>
      <c r="T156" s="126"/>
      <c r="U156" s="28" t="s">
        <v>38</v>
      </c>
      <c r="V156" s="127">
        <v>0</v>
      </c>
      <c r="W156" s="127">
        <f>$V$156*$K$156</f>
        <v>0</v>
      </c>
      <c r="X156" s="127">
        <v>0</v>
      </c>
      <c r="Y156" s="127">
        <f>$X$156*$K$156</f>
        <v>0</v>
      </c>
      <c r="Z156" s="127">
        <v>0</v>
      </c>
      <c r="AA156" s="128">
        <f>$Z$156*$K$156</f>
        <v>0</v>
      </c>
      <c r="AR156" s="9" t="s">
        <v>223</v>
      </c>
      <c r="AT156" s="9" t="s">
        <v>219</v>
      </c>
      <c r="AU156" s="9" t="s">
        <v>129</v>
      </c>
      <c r="AY156" s="9" t="s">
        <v>147</v>
      </c>
      <c r="BE156" s="101">
        <f>IF($U$156="základná",$N$156,0)</f>
        <v>0</v>
      </c>
      <c r="BF156" s="101">
        <f>IF($U$156="znížená",$N$156,0)</f>
        <v>0</v>
      </c>
      <c r="BG156" s="101">
        <f>IF($U$156="zákl. prenesená",$N$156,0)</f>
        <v>0</v>
      </c>
      <c r="BH156" s="101">
        <f>IF($U$156="zníž. prenesená",$N$156,0)</f>
        <v>0</v>
      </c>
      <c r="BI156" s="101">
        <f>IF($U$156="nulová",$N$156,0)</f>
        <v>0</v>
      </c>
      <c r="BJ156" s="9" t="s">
        <v>129</v>
      </c>
      <c r="BK156" s="101">
        <f>ROUND($L$156*$K$156,2)</f>
        <v>0</v>
      </c>
      <c r="BL156" s="9" t="s">
        <v>204</v>
      </c>
      <c r="BM156" s="9" t="s">
        <v>264</v>
      </c>
    </row>
    <row r="157" spans="2:65" s="9" customFormat="1" ht="15.75" customHeight="1">
      <c r="B157" s="22"/>
      <c r="C157" s="129" t="s">
        <v>268</v>
      </c>
      <c r="D157" s="129" t="s">
        <v>219</v>
      </c>
      <c r="E157" s="130" t="s">
        <v>795</v>
      </c>
      <c r="F157" s="161" t="s">
        <v>796</v>
      </c>
      <c r="G157" s="161"/>
      <c r="H157" s="161"/>
      <c r="I157" s="161"/>
      <c r="J157" s="131" t="s">
        <v>291</v>
      </c>
      <c r="K157" s="132">
        <v>1.78</v>
      </c>
      <c r="L157" s="162"/>
      <c r="M157" s="162"/>
      <c r="N157" s="162">
        <f>ROUND($L$157*$K$157,2)</f>
        <v>0</v>
      </c>
      <c r="O157" s="162"/>
      <c r="P157" s="162"/>
      <c r="Q157" s="162"/>
      <c r="R157" s="23"/>
      <c r="T157" s="126"/>
      <c r="U157" s="28" t="s">
        <v>38</v>
      </c>
      <c r="V157" s="127">
        <v>0</v>
      </c>
      <c r="W157" s="127">
        <f>$V$157*$K$157</f>
        <v>0</v>
      </c>
      <c r="X157" s="127">
        <v>0</v>
      </c>
      <c r="Y157" s="127">
        <f>$X$157*$K$157</f>
        <v>0</v>
      </c>
      <c r="Z157" s="127">
        <v>0</v>
      </c>
      <c r="AA157" s="128">
        <f>$Z$157*$K$157</f>
        <v>0</v>
      </c>
      <c r="AR157" s="9" t="s">
        <v>223</v>
      </c>
      <c r="AT157" s="9" t="s">
        <v>219</v>
      </c>
      <c r="AU157" s="9" t="s">
        <v>129</v>
      </c>
      <c r="AY157" s="9" t="s">
        <v>147</v>
      </c>
      <c r="BE157" s="101">
        <f>IF($U$157="základná",$N$157,0)</f>
        <v>0</v>
      </c>
      <c r="BF157" s="101">
        <f>IF($U$157="znížená",$N$157,0)</f>
        <v>0</v>
      </c>
      <c r="BG157" s="101">
        <f>IF($U$157="zákl. prenesená",$N$157,0)</f>
        <v>0</v>
      </c>
      <c r="BH157" s="101">
        <f>IF($U$157="zníž. prenesená",$N$157,0)</f>
        <v>0</v>
      </c>
      <c r="BI157" s="101">
        <f>IF($U$157="nulová",$N$157,0)</f>
        <v>0</v>
      </c>
      <c r="BJ157" s="9" t="s">
        <v>129</v>
      </c>
      <c r="BK157" s="101">
        <f>ROUND($L$157*$K$157,2)</f>
        <v>0</v>
      </c>
      <c r="BL157" s="9" t="s">
        <v>204</v>
      </c>
      <c r="BM157" s="9" t="s">
        <v>268</v>
      </c>
    </row>
    <row r="158" spans="2:65" s="9" customFormat="1" ht="15.75" customHeight="1">
      <c r="B158" s="22"/>
      <c r="C158" s="129" t="s">
        <v>272</v>
      </c>
      <c r="D158" s="129" t="s">
        <v>219</v>
      </c>
      <c r="E158" s="130" t="s">
        <v>797</v>
      </c>
      <c r="F158" s="161" t="s">
        <v>798</v>
      </c>
      <c r="G158" s="161"/>
      <c r="H158" s="161"/>
      <c r="I158" s="161"/>
      <c r="J158" s="131" t="s">
        <v>291</v>
      </c>
      <c r="K158" s="132">
        <v>0.89</v>
      </c>
      <c r="L158" s="162"/>
      <c r="M158" s="162"/>
      <c r="N158" s="162">
        <f>ROUND($L$158*$K$158,2)</f>
        <v>0</v>
      </c>
      <c r="O158" s="162"/>
      <c r="P158" s="162"/>
      <c r="Q158" s="162"/>
      <c r="R158" s="23"/>
      <c r="T158" s="126"/>
      <c r="U158" s="28" t="s">
        <v>38</v>
      </c>
      <c r="V158" s="127">
        <v>0</v>
      </c>
      <c r="W158" s="127">
        <f>$V$158*$K$158</f>
        <v>0</v>
      </c>
      <c r="X158" s="127">
        <v>0</v>
      </c>
      <c r="Y158" s="127">
        <f>$X$158*$K$158</f>
        <v>0</v>
      </c>
      <c r="Z158" s="127">
        <v>0</v>
      </c>
      <c r="AA158" s="128">
        <f>$Z$158*$K$158</f>
        <v>0</v>
      </c>
      <c r="AR158" s="9" t="s">
        <v>223</v>
      </c>
      <c r="AT158" s="9" t="s">
        <v>219</v>
      </c>
      <c r="AU158" s="9" t="s">
        <v>129</v>
      </c>
      <c r="AY158" s="9" t="s">
        <v>147</v>
      </c>
      <c r="BE158" s="101">
        <f>IF($U$158="základná",$N$158,0)</f>
        <v>0</v>
      </c>
      <c r="BF158" s="101">
        <f>IF($U$158="znížená",$N$158,0)</f>
        <v>0</v>
      </c>
      <c r="BG158" s="101">
        <f>IF($U$158="zákl. prenesená",$N$158,0)</f>
        <v>0</v>
      </c>
      <c r="BH158" s="101">
        <f>IF($U$158="zníž. prenesená",$N$158,0)</f>
        <v>0</v>
      </c>
      <c r="BI158" s="101">
        <f>IF($U$158="nulová",$N$158,0)</f>
        <v>0</v>
      </c>
      <c r="BJ158" s="9" t="s">
        <v>129</v>
      </c>
      <c r="BK158" s="101">
        <f>ROUND($L$158*$K$158,2)</f>
        <v>0</v>
      </c>
      <c r="BL158" s="9" t="s">
        <v>204</v>
      </c>
      <c r="BM158" s="9" t="s">
        <v>272</v>
      </c>
    </row>
    <row r="159" spans="2:65" s="9" customFormat="1" ht="15.75" customHeight="1">
      <c r="B159" s="22"/>
      <c r="C159" s="122" t="s">
        <v>223</v>
      </c>
      <c r="D159" s="122" t="s">
        <v>148</v>
      </c>
      <c r="E159" s="123" t="s">
        <v>799</v>
      </c>
      <c r="F159" s="158" t="s">
        <v>800</v>
      </c>
      <c r="G159" s="158"/>
      <c r="H159" s="158"/>
      <c r="I159" s="158"/>
      <c r="J159" s="124" t="s">
        <v>291</v>
      </c>
      <c r="K159" s="125">
        <v>0.89</v>
      </c>
      <c r="L159" s="159"/>
      <c r="M159" s="159"/>
      <c r="N159" s="159">
        <f>ROUND($L$159*$K$159,2)</f>
        <v>0</v>
      </c>
      <c r="O159" s="159"/>
      <c r="P159" s="159"/>
      <c r="Q159" s="159"/>
      <c r="R159" s="23"/>
      <c r="T159" s="126"/>
      <c r="U159" s="28" t="s">
        <v>38</v>
      </c>
      <c r="V159" s="127">
        <v>0</v>
      </c>
      <c r="W159" s="127">
        <f>$V$159*$K$159</f>
        <v>0</v>
      </c>
      <c r="X159" s="127">
        <v>0</v>
      </c>
      <c r="Y159" s="127">
        <f>$X$159*$K$159</f>
        <v>0</v>
      </c>
      <c r="Z159" s="127">
        <v>0</v>
      </c>
      <c r="AA159" s="128">
        <f>$Z$159*$K$159</f>
        <v>0</v>
      </c>
      <c r="AR159" s="9" t="s">
        <v>204</v>
      </c>
      <c r="AT159" s="9" t="s">
        <v>148</v>
      </c>
      <c r="AU159" s="9" t="s">
        <v>129</v>
      </c>
      <c r="AY159" s="9" t="s">
        <v>147</v>
      </c>
      <c r="BE159" s="101">
        <f>IF($U$159="základná",$N$159,0)</f>
        <v>0</v>
      </c>
      <c r="BF159" s="101">
        <f>IF($U$159="znížená",$N$159,0)</f>
        <v>0</v>
      </c>
      <c r="BG159" s="101">
        <f>IF($U$159="zákl. prenesená",$N$159,0)</f>
        <v>0</v>
      </c>
      <c r="BH159" s="101">
        <f>IF($U$159="zníž. prenesená",$N$159,0)</f>
        <v>0</v>
      </c>
      <c r="BI159" s="101">
        <f>IF($U$159="nulová",$N$159,0)</f>
        <v>0</v>
      </c>
      <c r="BJ159" s="9" t="s">
        <v>129</v>
      </c>
      <c r="BK159" s="101">
        <f>ROUND($L$159*$K$159,2)</f>
        <v>0</v>
      </c>
      <c r="BL159" s="9" t="s">
        <v>204</v>
      </c>
      <c r="BM159" s="9" t="s">
        <v>223</v>
      </c>
    </row>
    <row r="160" spans="2:65" s="9" customFormat="1" ht="27" customHeight="1">
      <c r="B160" s="22"/>
      <c r="C160" s="129" t="s">
        <v>279</v>
      </c>
      <c r="D160" s="129" t="s">
        <v>219</v>
      </c>
      <c r="E160" s="130" t="s">
        <v>801</v>
      </c>
      <c r="F160" s="161" t="s">
        <v>802</v>
      </c>
      <c r="G160" s="161"/>
      <c r="H160" s="161"/>
      <c r="I160" s="161"/>
      <c r="J160" s="131" t="s">
        <v>291</v>
      </c>
      <c r="K160" s="132">
        <v>0.89</v>
      </c>
      <c r="L160" s="162"/>
      <c r="M160" s="162"/>
      <c r="N160" s="162">
        <f>ROUND($L$160*$K$160,2)</f>
        <v>0</v>
      </c>
      <c r="O160" s="162"/>
      <c r="P160" s="162"/>
      <c r="Q160" s="162"/>
      <c r="R160" s="23"/>
      <c r="T160" s="126"/>
      <c r="U160" s="28" t="s">
        <v>38</v>
      </c>
      <c r="V160" s="127">
        <v>0</v>
      </c>
      <c r="W160" s="127">
        <f>$V$160*$K$160</f>
        <v>0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9" t="s">
        <v>223</v>
      </c>
      <c r="AT160" s="9" t="s">
        <v>219</v>
      </c>
      <c r="AU160" s="9" t="s">
        <v>129</v>
      </c>
      <c r="AY160" s="9" t="s">
        <v>147</v>
      </c>
      <c r="BE160" s="101">
        <f>IF($U$160="základná",$N$160,0)</f>
        <v>0</v>
      </c>
      <c r="BF160" s="101">
        <f>IF($U$160="znížená",$N$160,0)</f>
        <v>0</v>
      </c>
      <c r="BG160" s="101">
        <f>IF($U$160="zákl. prenesená",$N$160,0)</f>
        <v>0</v>
      </c>
      <c r="BH160" s="101">
        <f>IF($U$160="zníž. prenesená",$N$160,0)</f>
        <v>0</v>
      </c>
      <c r="BI160" s="101">
        <f>IF($U$160="nulová",$N$160,0)</f>
        <v>0</v>
      </c>
      <c r="BJ160" s="9" t="s">
        <v>129</v>
      </c>
      <c r="BK160" s="101">
        <f>ROUND($L$160*$K$160,2)</f>
        <v>0</v>
      </c>
      <c r="BL160" s="9" t="s">
        <v>204</v>
      </c>
      <c r="BM160" s="9" t="s">
        <v>279</v>
      </c>
    </row>
    <row r="161" spans="2:65" s="9" customFormat="1" ht="15.75" customHeight="1">
      <c r="B161" s="22"/>
      <c r="C161" s="122" t="s">
        <v>283</v>
      </c>
      <c r="D161" s="122" t="s">
        <v>148</v>
      </c>
      <c r="E161" s="123" t="s">
        <v>803</v>
      </c>
      <c r="F161" s="158" t="s">
        <v>804</v>
      </c>
      <c r="G161" s="158"/>
      <c r="H161" s="158"/>
      <c r="I161" s="158"/>
      <c r="J161" s="124" t="s">
        <v>291</v>
      </c>
      <c r="K161" s="125">
        <v>0.89</v>
      </c>
      <c r="L161" s="159"/>
      <c r="M161" s="159"/>
      <c r="N161" s="159">
        <f>ROUND($L$161*$K$161,2)</f>
        <v>0</v>
      </c>
      <c r="O161" s="159"/>
      <c r="P161" s="159"/>
      <c r="Q161" s="159"/>
      <c r="R161" s="23"/>
      <c r="T161" s="126"/>
      <c r="U161" s="28" t="s">
        <v>38</v>
      </c>
      <c r="V161" s="127">
        <v>0</v>
      </c>
      <c r="W161" s="127">
        <f>$V$161*$K$161</f>
        <v>0</v>
      </c>
      <c r="X161" s="127">
        <v>0</v>
      </c>
      <c r="Y161" s="127">
        <f>$X$161*$K$161</f>
        <v>0</v>
      </c>
      <c r="Z161" s="127">
        <v>0</v>
      </c>
      <c r="AA161" s="128">
        <f>$Z$161*$K$161</f>
        <v>0</v>
      </c>
      <c r="AR161" s="9" t="s">
        <v>204</v>
      </c>
      <c r="AT161" s="9" t="s">
        <v>148</v>
      </c>
      <c r="AU161" s="9" t="s">
        <v>129</v>
      </c>
      <c r="AY161" s="9" t="s">
        <v>147</v>
      </c>
      <c r="BE161" s="101">
        <f>IF($U$161="základná",$N$161,0)</f>
        <v>0</v>
      </c>
      <c r="BF161" s="101">
        <f>IF($U$161="znížená",$N$161,0)</f>
        <v>0</v>
      </c>
      <c r="BG161" s="101">
        <f>IF($U$161="zákl. prenesená",$N$161,0)</f>
        <v>0</v>
      </c>
      <c r="BH161" s="101">
        <f>IF($U$161="zníž. prenesená",$N$161,0)</f>
        <v>0</v>
      </c>
      <c r="BI161" s="101">
        <f>IF($U$161="nulová",$N$161,0)</f>
        <v>0</v>
      </c>
      <c r="BJ161" s="9" t="s">
        <v>129</v>
      </c>
      <c r="BK161" s="101">
        <f>ROUND($L$161*$K$161,2)</f>
        <v>0</v>
      </c>
      <c r="BL161" s="9" t="s">
        <v>204</v>
      </c>
      <c r="BM161" s="9" t="s">
        <v>283</v>
      </c>
    </row>
    <row r="162" spans="2:65" s="9" customFormat="1" ht="15.75" customHeight="1">
      <c r="B162" s="22"/>
      <c r="C162" s="129" t="s">
        <v>288</v>
      </c>
      <c r="D162" s="129" t="s">
        <v>219</v>
      </c>
      <c r="E162" s="130" t="s">
        <v>805</v>
      </c>
      <c r="F162" s="161" t="s">
        <v>806</v>
      </c>
      <c r="G162" s="161"/>
      <c r="H162" s="161"/>
      <c r="I162" s="161"/>
      <c r="J162" s="131" t="s">
        <v>291</v>
      </c>
      <c r="K162" s="132">
        <v>0.89</v>
      </c>
      <c r="L162" s="162"/>
      <c r="M162" s="162"/>
      <c r="N162" s="162">
        <f>ROUND($L$162*$K$162,2)</f>
        <v>0</v>
      </c>
      <c r="O162" s="162"/>
      <c r="P162" s="162"/>
      <c r="Q162" s="162"/>
      <c r="R162" s="23"/>
      <c r="T162" s="126"/>
      <c r="U162" s="28" t="s">
        <v>38</v>
      </c>
      <c r="V162" s="127">
        <v>0</v>
      </c>
      <c r="W162" s="127">
        <f>$V$162*$K$162</f>
        <v>0</v>
      </c>
      <c r="X162" s="127">
        <v>0</v>
      </c>
      <c r="Y162" s="127">
        <f>$X$162*$K$162</f>
        <v>0</v>
      </c>
      <c r="Z162" s="127">
        <v>0</v>
      </c>
      <c r="AA162" s="128">
        <f>$Z$162*$K$162</f>
        <v>0</v>
      </c>
      <c r="AR162" s="9" t="s">
        <v>223</v>
      </c>
      <c r="AT162" s="9" t="s">
        <v>219</v>
      </c>
      <c r="AU162" s="9" t="s">
        <v>129</v>
      </c>
      <c r="AY162" s="9" t="s">
        <v>147</v>
      </c>
      <c r="BE162" s="101">
        <f>IF($U$162="základná",$N$162,0)</f>
        <v>0</v>
      </c>
      <c r="BF162" s="101">
        <f>IF($U$162="znížená",$N$162,0)</f>
        <v>0</v>
      </c>
      <c r="BG162" s="101">
        <f>IF($U$162="zákl. prenesená",$N$162,0)</f>
        <v>0</v>
      </c>
      <c r="BH162" s="101">
        <f>IF($U$162="zníž. prenesená",$N$162,0)</f>
        <v>0</v>
      </c>
      <c r="BI162" s="101">
        <f>IF($U$162="nulová",$N$162,0)</f>
        <v>0</v>
      </c>
      <c r="BJ162" s="9" t="s">
        <v>129</v>
      </c>
      <c r="BK162" s="101">
        <f>ROUND($L$162*$K$162,2)</f>
        <v>0</v>
      </c>
      <c r="BL162" s="9" t="s">
        <v>204</v>
      </c>
      <c r="BM162" s="9" t="s">
        <v>288</v>
      </c>
    </row>
    <row r="163" spans="2:65" s="9" customFormat="1" ht="15.75" customHeight="1">
      <c r="B163" s="22"/>
      <c r="C163" s="122" t="s">
        <v>293</v>
      </c>
      <c r="D163" s="122" t="s">
        <v>148</v>
      </c>
      <c r="E163" s="123" t="s">
        <v>807</v>
      </c>
      <c r="F163" s="158" t="s">
        <v>808</v>
      </c>
      <c r="G163" s="158"/>
      <c r="H163" s="158"/>
      <c r="I163" s="158"/>
      <c r="J163" s="124" t="s">
        <v>291</v>
      </c>
      <c r="K163" s="125">
        <v>2.67</v>
      </c>
      <c r="L163" s="159"/>
      <c r="M163" s="159"/>
      <c r="N163" s="159">
        <f>ROUND($L$163*$K$163,2)</f>
        <v>0</v>
      </c>
      <c r="O163" s="159"/>
      <c r="P163" s="159"/>
      <c r="Q163" s="159"/>
      <c r="R163" s="23"/>
      <c r="T163" s="126"/>
      <c r="U163" s="28" t="s">
        <v>38</v>
      </c>
      <c r="V163" s="127">
        <v>0</v>
      </c>
      <c r="W163" s="127">
        <f>$V$163*$K$163</f>
        <v>0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9" t="s">
        <v>204</v>
      </c>
      <c r="AT163" s="9" t="s">
        <v>148</v>
      </c>
      <c r="AU163" s="9" t="s">
        <v>129</v>
      </c>
      <c r="AY163" s="9" t="s">
        <v>147</v>
      </c>
      <c r="BE163" s="101">
        <f>IF($U$163="základná",$N$163,0)</f>
        <v>0</v>
      </c>
      <c r="BF163" s="101">
        <f>IF($U$163="znížená",$N$163,0)</f>
        <v>0</v>
      </c>
      <c r="BG163" s="101">
        <f>IF($U$163="zákl. prenesená",$N$163,0)</f>
        <v>0</v>
      </c>
      <c r="BH163" s="101">
        <f>IF($U$163="zníž. prenesená",$N$163,0)</f>
        <v>0</v>
      </c>
      <c r="BI163" s="101">
        <f>IF($U$163="nulová",$N$163,0)</f>
        <v>0</v>
      </c>
      <c r="BJ163" s="9" t="s">
        <v>129</v>
      </c>
      <c r="BK163" s="101">
        <f>ROUND($L$163*$K$163,2)</f>
        <v>0</v>
      </c>
      <c r="BL163" s="9" t="s">
        <v>204</v>
      </c>
      <c r="BM163" s="9" t="s">
        <v>293</v>
      </c>
    </row>
    <row r="164" spans="2:65" s="9" customFormat="1" ht="15.75" customHeight="1">
      <c r="B164" s="22"/>
      <c r="C164" s="129" t="s">
        <v>297</v>
      </c>
      <c r="D164" s="129" t="s">
        <v>219</v>
      </c>
      <c r="E164" s="130" t="s">
        <v>809</v>
      </c>
      <c r="F164" s="161" t="s">
        <v>810</v>
      </c>
      <c r="G164" s="161"/>
      <c r="H164" s="161"/>
      <c r="I164" s="161"/>
      <c r="J164" s="131" t="s">
        <v>291</v>
      </c>
      <c r="K164" s="132">
        <v>0.89</v>
      </c>
      <c r="L164" s="162"/>
      <c r="M164" s="162"/>
      <c r="N164" s="162">
        <f>ROUND($L$164*$K$164,2)</f>
        <v>0</v>
      </c>
      <c r="O164" s="162"/>
      <c r="P164" s="162"/>
      <c r="Q164" s="162"/>
      <c r="R164" s="23"/>
      <c r="T164" s="126"/>
      <c r="U164" s="28" t="s">
        <v>38</v>
      </c>
      <c r="V164" s="127">
        <v>0</v>
      </c>
      <c r="W164" s="127">
        <f>$V$164*$K$164</f>
        <v>0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9" t="s">
        <v>223</v>
      </c>
      <c r="AT164" s="9" t="s">
        <v>219</v>
      </c>
      <c r="AU164" s="9" t="s">
        <v>129</v>
      </c>
      <c r="AY164" s="9" t="s">
        <v>147</v>
      </c>
      <c r="BE164" s="101">
        <f>IF($U$164="základná",$N$164,0)</f>
        <v>0</v>
      </c>
      <c r="BF164" s="101">
        <f>IF($U$164="znížená",$N$164,0)</f>
        <v>0</v>
      </c>
      <c r="BG164" s="101">
        <f>IF($U$164="zákl. prenesená",$N$164,0)</f>
        <v>0</v>
      </c>
      <c r="BH164" s="101">
        <f>IF($U$164="zníž. prenesená",$N$164,0)</f>
        <v>0</v>
      </c>
      <c r="BI164" s="101">
        <f>IF($U$164="nulová",$N$164,0)</f>
        <v>0</v>
      </c>
      <c r="BJ164" s="9" t="s">
        <v>129</v>
      </c>
      <c r="BK164" s="101">
        <f>ROUND($L$164*$K$164,2)</f>
        <v>0</v>
      </c>
      <c r="BL164" s="9" t="s">
        <v>204</v>
      </c>
      <c r="BM164" s="9" t="s">
        <v>297</v>
      </c>
    </row>
    <row r="165" spans="2:65" s="9" customFormat="1" ht="15.75" customHeight="1">
      <c r="B165" s="22"/>
      <c r="C165" s="129" t="s">
        <v>301</v>
      </c>
      <c r="D165" s="129" t="s">
        <v>219</v>
      </c>
      <c r="E165" s="130" t="s">
        <v>811</v>
      </c>
      <c r="F165" s="161" t="s">
        <v>812</v>
      </c>
      <c r="G165" s="161"/>
      <c r="H165" s="161"/>
      <c r="I165" s="161"/>
      <c r="J165" s="131" t="s">
        <v>291</v>
      </c>
      <c r="K165" s="132">
        <v>0.89</v>
      </c>
      <c r="L165" s="162"/>
      <c r="M165" s="162"/>
      <c r="N165" s="162">
        <f>ROUND($L$165*$K$165,2)</f>
        <v>0</v>
      </c>
      <c r="O165" s="162"/>
      <c r="P165" s="162"/>
      <c r="Q165" s="162"/>
      <c r="R165" s="23"/>
      <c r="T165" s="126"/>
      <c r="U165" s="28" t="s">
        <v>38</v>
      </c>
      <c r="V165" s="127">
        <v>0</v>
      </c>
      <c r="W165" s="127">
        <f>$V$165*$K$165</f>
        <v>0</v>
      </c>
      <c r="X165" s="127">
        <v>0</v>
      </c>
      <c r="Y165" s="127">
        <f>$X$165*$K$165</f>
        <v>0</v>
      </c>
      <c r="Z165" s="127">
        <v>0</v>
      </c>
      <c r="AA165" s="128">
        <f>$Z$165*$K$165</f>
        <v>0</v>
      </c>
      <c r="AR165" s="9" t="s">
        <v>223</v>
      </c>
      <c r="AT165" s="9" t="s">
        <v>219</v>
      </c>
      <c r="AU165" s="9" t="s">
        <v>129</v>
      </c>
      <c r="AY165" s="9" t="s">
        <v>147</v>
      </c>
      <c r="BE165" s="101">
        <f>IF($U$165="základná",$N$165,0)</f>
        <v>0</v>
      </c>
      <c r="BF165" s="101">
        <f>IF($U$165="znížená",$N$165,0)</f>
        <v>0</v>
      </c>
      <c r="BG165" s="101">
        <f>IF($U$165="zákl. prenesená",$N$165,0)</f>
        <v>0</v>
      </c>
      <c r="BH165" s="101">
        <f>IF($U$165="zníž. prenesená",$N$165,0)</f>
        <v>0</v>
      </c>
      <c r="BI165" s="101">
        <f>IF($U$165="nulová",$N$165,0)</f>
        <v>0</v>
      </c>
      <c r="BJ165" s="9" t="s">
        <v>129</v>
      </c>
      <c r="BK165" s="101">
        <f>ROUND($L$165*$K$165,2)</f>
        <v>0</v>
      </c>
      <c r="BL165" s="9" t="s">
        <v>204</v>
      </c>
      <c r="BM165" s="9" t="s">
        <v>301</v>
      </c>
    </row>
    <row r="166" spans="2:65" s="9" customFormat="1" ht="15.75" customHeight="1">
      <c r="B166" s="22"/>
      <c r="C166" s="129" t="s">
        <v>305</v>
      </c>
      <c r="D166" s="129" t="s">
        <v>219</v>
      </c>
      <c r="E166" s="130" t="s">
        <v>813</v>
      </c>
      <c r="F166" s="161" t="s">
        <v>814</v>
      </c>
      <c r="G166" s="161"/>
      <c r="H166" s="161"/>
      <c r="I166" s="161"/>
      <c r="J166" s="131" t="s">
        <v>291</v>
      </c>
      <c r="K166" s="132">
        <v>0.89</v>
      </c>
      <c r="L166" s="162"/>
      <c r="M166" s="162"/>
      <c r="N166" s="162">
        <f>ROUND($L$166*$K$166,2)</f>
        <v>0</v>
      </c>
      <c r="O166" s="162"/>
      <c r="P166" s="162"/>
      <c r="Q166" s="162"/>
      <c r="R166" s="23"/>
      <c r="T166" s="126"/>
      <c r="U166" s="28" t="s">
        <v>38</v>
      </c>
      <c r="V166" s="127">
        <v>0</v>
      </c>
      <c r="W166" s="127">
        <f>$V$166*$K$166</f>
        <v>0</v>
      </c>
      <c r="X166" s="127">
        <v>0</v>
      </c>
      <c r="Y166" s="127">
        <f>$X$166*$K$166</f>
        <v>0</v>
      </c>
      <c r="Z166" s="127">
        <v>0</v>
      </c>
      <c r="AA166" s="128">
        <f>$Z$166*$K$166</f>
        <v>0</v>
      </c>
      <c r="AR166" s="9" t="s">
        <v>223</v>
      </c>
      <c r="AT166" s="9" t="s">
        <v>219</v>
      </c>
      <c r="AU166" s="9" t="s">
        <v>129</v>
      </c>
      <c r="AY166" s="9" t="s">
        <v>147</v>
      </c>
      <c r="BE166" s="101">
        <f>IF($U$166="základná",$N$166,0)</f>
        <v>0</v>
      </c>
      <c r="BF166" s="101">
        <f>IF($U$166="znížená",$N$166,0)</f>
        <v>0</v>
      </c>
      <c r="BG166" s="101">
        <f>IF($U$166="zákl. prenesená",$N$166,0)</f>
        <v>0</v>
      </c>
      <c r="BH166" s="101">
        <f>IF($U$166="zníž. prenesená",$N$166,0)</f>
        <v>0</v>
      </c>
      <c r="BI166" s="101">
        <f>IF($U$166="nulová",$N$166,0)</f>
        <v>0</v>
      </c>
      <c r="BJ166" s="9" t="s">
        <v>129</v>
      </c>
      <c r="BK166" s="101">
        <f>ROUND($L$166*$K$166,2)</f>
        <v>0</v>
      </c>
      <c r="BL166" s="9" t="s">
        <v>204</v>
      </c>
      <c r="BM166" s="9" t="s">
        <v>305</v>
      </c>
    </row>
    <row r="167" spans="2:65" s="9" customFormat="1" ht="27" customHeight="1">
      <c r="B167" s="22"/>
      <c r="C167" s="122" t="s">
        <v>309</v>
      </c>
      <c r="D167" s="122" t="s">
        <v>148</v>
      </c>
      <c r="E167" s="123" t="s">
        <v>815</v>
      </c>
      <c r="F167" s="158" t="s">
        <v>816</v>
      </c>
      <c r="G167" s="158"/>
      <c r="H167" s="158"/>
      <c r="I167" s="158"/>
      <c r="J167" s="124" t="s">
        <v>291</v>
      </c>
      <c r="K167" s="125">
        <v>4.45</v>
      </c>
      <c r="L167" s="159"/>
      <c r="M167" s="159"/>
      <c r="N167" s="159">
        <f>ROUND($L$167*$K$167,2)</f>
        <v>0</v>
      </c>
      <c r="O167" s="159"/>
      <c r="P167" s="159"/>
      <c r="Q167" s="159"/>
      <c r="R167" s="23"/>
      <c r="T167" s="126"/>
      <c r="U167" s="28" t="s">
        <v>38</v>
      </c>
      <c r="V167" s="127">
        <v>0</v>
      </c>
      <c r="W167" s="127">
        <f>$V$167*$K$167</f>
        <v>0</v>
      </c>
      <c r="X167" s="127">
        <v>0</v>
      </c>
      <c r="Y167" s="127">
        <f>$X$167*$K$167</f>
        <v>0</v>
      </c>
      <c r="Z167" s="127">
        <v>0</v>
      </c>
      <c r="AA167" s="128">
        <f>$Z$167*$K$167</f>
        <v>0</v>
      </c>
      <c r="AR167" s="9" t="s">
        <v>204</v>
      </c>
      <c r="AT167" s="9" t="s">
        <v>148</v>
      </c>
      <c r="AU167" s="9" t="s">
        <v>129</v>
      </c>
      <c r="AY167" s="9" t="s">
        <v>147</v>
      </c>
      <c r="BE167" s="101">
        <f>IF($U$167="základná",$N$167,0)</f>
        <v>0</v>
      </c>
      <c r="BF167" s="101">
        <f>IF($U$167="znížená",$N$167,0)</f>
        <v>0</v>
      </c>
      <c r="BG167" s="101">
        <f>IF($U$167="zákl. prenesená",$N$167,0)</f>
        <v>0</v>
      </c>
      <c r="BH167" s="101">
        <f>IF($U$167="zníž. prenesená",$N$167,0)</f>
        <v>0</v>
      </c>
      <c r="BI167" s="101">
        <f>IF($U$167="nulová",$N$167,0)</f>
        <v>0</v>
      </c>
      <c r="BJ167" s="9" t="s">
        <v>129</v>
      </c>
      <c r="BK167" s="101">
        <f>ROUND($L$167*$K$167,2)</f>
        <v>0</v>
      </c>
      <c r="BL167" s="9" t="s">
        <v>204</v>
      </c>
      <c r="BM167" s="9" t="s">
        <v>309</v>
      </c>
    </row>
    <row r="168" spans="2:63" s="112" customFormat="1" ht="30.75" customHeight="1">
      <c r="B168" s="113"/>
      <c r="D168" s="121" t="s">
        <v>124</v>
      </c>
      <c r="E168" s="121"/>
      <c r="F168" s="121"/>
      <c r="G168" s="121"/>
      <c r="H168" s="121"/>
      <c r="I168" s="121"/>
      <c r="J168" s="121"/>
      <c r="K168" s="121"/>
      <c r="L168" s="121"/>
      <c r="M168" s="121"/>
      <c r="N168" s="160">
        <f>$BK$168</f>
        <v>0</v>
      </c>
      <c r="O168" s="160"/>
      <c r="P168" s="160"/>
      <c r="Q168" s="160"/>
      <c r="R168" s="115"/>
      <c r="T168" s="116"/>
      <c r="W168" s="117">
        <f>SUM($W$169:$W$170)</f>
        <v>0</v>
      </c>
      <c r="Y168" s="117">
        <f>SUM($Y$169:$Y$170)</f>
        <v>0</v>
      </c>
      <c r="AA168" s="118">
        <f>SUM($AA$169:$AA$170)</f>
        <v>0</v>
      </c>
      <c r="AR168" s="119" t="s">
        <v>129</v>
      </c>
      <c r="AT168" s="119" t="s">
        <v>70</v>
      </c>
      <c r="AU168" s="119" t="s">
        <v>76</v>
      </c>
      <c r="AY168" s="119" t="s">
        <v>147</v>
      </c>
      <c r="BK168" s="120">
        <f>SUM($BK$169:$BK$170)</f>
        <v>0</v>
      </c>
    </row>
    <row r="169" spans="2:65" s="9" customFormat="1" ht="27" customHeight="1">
      <c r="B169" s="22"/>
      <c r="C169" s="122" t="s">
        <v>313</v>
      </c>
      <c r="D169" s="122" t="s">
        <v>148</v>
      </c>
      <c r="E169" s="123" t="s">
        <v>817</v>
      </c>
      <c r="F169" s="158" t="s">
        <v>818</v>
      </c>
      <c r="G169" s="158"/>
      <c r="H169" s="158"/>
      <c r="I169" s="158"/>
      <c r="J169" s="124" t="s">
        <v>615</v>
      </c>
      <c r="K169" s="125">
        <v>22.25</v>
      </c>
      <c r="L169" s="159"/>
      <c r="M169" s="159"/>
      <c r="N169" s="159">
        <f>ROUND($L$169*$K$169,2)</f>
        <v>0</v>
      </c>
      <c r="O169" s="159"/>
      <c r="P169" s="159"/>
      <c r="Q169" s="159"/>
      <c r="R169" s="23"/>
      <c r="T169" s="126"/>
      <c r="U169" s="28" t="s">
        <v>38</v>
      </c>
      <c r="V169" s="127">
        <v>0</v>
      </c>
      <c r="W169" s="127">
        <f>$V$169*$K$169</f>
        <v>0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9" t="s">
        <v>204</v>
      </c>
      <c r="AT169" s="9" t="s">
        <v>148</v>
      </c>
      <c r="AU169" s="9" t="s">
        <v>129</v>
      </c>
      <c r="AY169" s="9" t="s">
        <v>147</v>
      </c>
      <c r="BE169" s="101">
        <f>IF($U$169="základná",$N$169,0)</f>
        <v>0</v>
      </c>
      <c r="BF169" s="101">
        <f>IF($U$169="znížená",$N$169,0)</f>
        <v>0</v>
      </c>
      <c r="BG169" s="101">
        <f>IF($U$169="zákl. prenesená",$N$169,0)</f>
        <v>0</v>
      </c>
      <c r="BH169" s="101">
        <f>IF($U$169="zníž. prenesená",$N$169,0)</f>
        <v>0</v>
      </c>
      <c r="BI169" s="101">
        <f>IF($U$169="nulová",$N$169,0)</f>
        <v>0</v>
      </c>
      <c r="BJ169" s="9" t="s">
        <v>129</v>
      </c>
      <c r="BK169" s="101">
        <f>ROUND($L$169*$K$169,2)</f>
        <v>0</v>
      </c>
      <c r="BL169" s="9" t="s">
        <v>204</v>
      </c>
      <c r="BM169" s="9" t="s">
        <v>313</v>
      </c>
    </row>
    <row r="170" spans="2:65" s="9" customFormat="1" ht="15.75" customHeight="1">
      <c r="B170" s="22"/>
      <c r="C170" s="129" t="s">
        <v>317</v>
      </c>
      <c r="D170" s="129" t="s">
        <v>219</v>
      </c>
      <c r="E170" s="130" t="s">
        <v>819</v>
      </c>
      <c r="F170" s="161" t="s">
        <v>820</v>
      </c>
      <c r="G170" s="161"/>
      <c r="H170" s="161"/>
      <c r="I170" s="161"/>
      <c r="J170" s="131" t="s">
        <v>615</v>
      </c>
      <c r="K170" s="132">
        <v>22.25</v>
      </c>
      <c r="L170" s="162"/>
      <c r="M170" s="162"/>
      <c r="N170" s="162">
        <f>ROUND($L$170*$K$170,2)</f>
        <v>0</v>
      </c>
      <c r="O170" s="162"/>
      <c r="P170" s="162"/>
      <c r="Q170" s="162"/>
      <c r="R170" s="23"/>
      <c r="T170" s="126"/>
      <c r="U170" s="28" t="s">
        <v>38</v>
      </c>
      <c r="V170" s="127">
        <v>0</v>
      </c>
      <c r="W170" s="127">
        <f>$V$170*$K$170</f>
        <v>0</v>
      </c>
      <c r="X170" s="127">
        <v>0</v>
      </c>
      <c r="Y170" s="127">
        <f>$X$170*$K$170</f>
        <v>0</v>
      </c>
      <c r="Z170" s="127">
        <v>0</v>
      </c>
      <c r="AA170" s="128">
        <f>$Z$170*$K$170</f>
        <v>0</v>
      </c>
      <c r="AR170" s="9" t="s">
        <v>223</v>
      </c>
      <c r="AT170" s="9" t="s">
        <v>219</v>
      </c>
      <c r="AU170" s="9" t="s">
        <v>129</v>
      </c>
      <c r="AY170" s="9" t="s">
        <v>147</v>
      </c>
      <c r="BE170" s="101">
        <f>IF($U$170="základná",$N$170,0)</f>
        <v>0</v>
      </c>
      <c r="BF170" s="101">
        <f>IF($U$170="znížená",$N$170,0)</f>
        <v>0</v>
      </c>
      <c r="BG170" s="101">
        <f>IF($U$170="zákl. prenesená",$N$170,0)</f>
        <v>0</v>
      </c>
      <c r="BH170" s="101">
        <f>IF($U$170="zníž. prenesená",$N$170,0)</f>
        <v>0</v>
      </c>
      <c r="BI170" s="101">
        <f>IF($U$170="nulová",$N$170,0)</f>
        <v>0</v>
      </c>
      <c r="BJ170" s="9" t="s">
        <v>129</v>
      </c>
      <c r="BK170" s="101">
        <f>ROUND($L$170*$K$170,2)</f>
        <v>0</v>
      </c>
      <c r="BL170" s="9" t="s">
        <v>204</v>
      </c>
      <c r="BM170" s="9" t="s">
        <v>317</v>
      </c>
    </row>
    <row r="171" spans="2:63" s="112" customFormat="1" ht="37.5" customHeight="1">
      <c r="B171" s="113"/>
      <c r="D171" s="114" t="s">
        <v>734</v>
      </c>
      <c r="E171" s="114"/>
      <c r="F171" s="114"/>
      <c r="G171" s="114"/>
      <c r="H171" s="114"/>
      <c r="I171" s="114"/>
      <c r="J171" s="114"/>
      <c r="K171" s="114"/>
      <c r="L171" s="114"/>
      <c r="M171" s="114"/>
      <c r="N171" s="163">
        <f>$BK$171</f>
        <v>0</v>
      </c>
      <c r="O171" s="163"/>
      <c r="P171" s="163"/>
      <c r="Q171" s="163"/>
      <c r="R171" s="115"/>
      <c r="T171" s="116"/>
      <c r="W171" s="117">
        <f>$W$172</f>
        <v>0</v>
      </c>
      <c r="Y171" s="117">
        <f>$Y$172</f>
        <v>0</v>
      </c>
      <c r="AA171" s="118">
        <f>$AA$172</f>
        <v>0</v>
      </c>
      <c r="AR171" s="119" t="s">
        <v>76</v>
      </c>
      <c r="AT171" s="119" t="s">
        <v>70</v>
      </c>
      <c r="AU171" s="119" t="s">
        <v>71</v>
      </c>
      <c r="AY171" s="119" t="s">
        <v>147</v>
      </c>
      <c r="BK171" s="120">
        <f>$BK$172</f>
        <v>0</v>
      </c>
    </row>
    <row r="172" spans="2:63" s="112" customFormat="1" ht="21" customHeight="1">
      <c r="B172" s="113"/>
      <c r="D172" s="121" t="s">
        <v>735</v>
      </c>
      <c r="E172" s="121"/>
      <c r="F172" s="121"/>
      <c r="G172" s="121"/>
      <c r="H172" s="121"/>
      <c r="I172" s="121"/>
      <c r="J172" s="121"/>
      <c r="K172" s="121"/>
      <c r="L172" s="121"/>
      <c r="M172" s="121"/>
      <c r="N172" s="160">
        <f>$BK$172</f>
        <v>0</v>
      </c>
      <c r="O172" s="160"/>
      <c r="P172" s="160"/>
      <c r="Q172" s="160"/>
      <c r="R172" s="115"/>
      <c r="T172" s="116"/>
      <c r="W172" s="117">
        <f>SUM($W$173:$W$176)</f>
        <v>0</v>
      </c>
      <c r="Y172" s="117">
        <f>SUM($Y$173:$Y$176)</f>
        <v>0</v>
      </c>
      <c r="AA172" s="118">
        <f>SUM($AA$173:$AA$176)</f>
        <v>0</v>
      </c>
      <c r="AR172" s="119" t="s">
        <v>76</v>
      </c>
      <c r="AT172" s="119" t="s">
        <v>70</v>
      </c>
      <c r="AU172" s="119" t="s">
        <v>76</v>
      </c>
      <c r="AY172" s="119" t="s">
        <v>147</v>
      </c>
      <c r="BK172" s="120">
        <f>SUM($BK$173:$BK$176)</f>
        <v>0</v>
      </c>
    </row>
    <row r="173" spans="2:65" s="9" customFormat="1" ht="15.75" customHeight="1">
      <c r="B173" s="22"/>
      <c r="C173" s="122" t="s">
        <v>339</v>
      </c>
      <c r="D173" s="122" t="s">
        <v>148</v>
      </c>
      <c r="E173" s="123" t="s">
        <v>76</v>
      </c>
      <c r="F173" s="158" t="s">
        <v>821</v>
      </c>
      <c r="G173" s="158"/>
      <c r="H173" s="158"/>
      <c r="I173" s="158"/>
      <c r="J173" s="124" t="s">
        <v>338</v>
      </c>
      <c r="K173" s="125">
        <v>21.36</v>
      </c>
      <c r="L173" s="159"/>
      <c r="M173" s="159"/>
      <c r="N173" s="159">
        <f>ROUND($L$173*$K$173,2)</f>
        <v>0</v>
      </c>
      <c r="O173" s="159"/>
      <c r="P173" s="159"/>
      <c r="Q173" s="159"/>
      <c r="R173" s="23"/>
      <c r="T173" s="126"/>
      <c r="U173" s="28" t="s">
        <v>38</v>
      </c>
      <c r="V173" s="127">
        <v>0</v>
      </c>
      <c r="W173" s="127">
        <f>$V$173*$K$173</f>
        <v>0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9" t="s">
        <v>152</v>
      </c>
      <c r="AT173" s="9" t="s">
        <v>148</v>
      </c>
      <c r="AU173" s="9" t="s">
        <v>129</v>
      </c>
      <c r="AY173" s="9" t="s">
        <v>147</v>
      </c>
      <c r="BE173" s="101">
        <f>IF($U$173="základná",$N$173,0)</f>
        <v>0</v>
      </c>
      <c r="BF173" s="101">
        <f>IF($U$173="znížená",$N$173,0)</f>
        <v>0</v>
      </c>
      <c r="BG173" s="101">
        <f>IF($U$173="zákl. prenesená",$N$173,0)</f>
        <v>0</v>
      </c>
      <c r="BH173" s="101">
        <f>IF($U$173="zníž. prenesená",$N$173,0)</f>
        <v>0</v>
      </c>
      <c r="BI173" s="101">
        <f>IF($U$173="nulová",$N$173,0)</f>
        <v>0</v>
      </c>
      <c r="BJ173" s="9" t="s">
        <v>129</v>
      </c>
      <c r="BK173" s="101">
        <f>ROUND($L$173*$K$173,2)</f>
        <v>0</v>
      </c>
      <c r="BL173" s="9" t="s">
        <v>152</v>
      </c>
      <c r="BM173" s="9" t="s">
        <v>339</v>
      </c>
    </row>
    <row r="174" spans="2:65" s="9" customFormat="1" ht="15.75" customHeight="1">
      <c r="B174" s="22"/>
      <c r="C174" s="122" t="s">
        <v>340</v>
      </c>
      <c r="D174" s="122" t="s">
        <v>148</v>
      </c>
      <c r="E174" s="123" t="s">
        <v>129</v>
      </c>
      <c r="F174" s="158" t="s">
        <v>822</v>
      </c>
      <c r="G174" s="158"/>
      <c r="H174" s="158"/>
      <c r="I174" s="158"/>
      <c r="J174" s="124" t="s">
        <v>742</v>
      </c>
      <c r="K174" s="125">
        <v>0.89</v>
      </c>
      <c r="L174" s="159"/>
      <c r="M174" s="159"/>
      <c r="N174" s="159">
        <f>ROUND($L$174*$K$174,2)</f>
        <v>0</v>
      </c>
      <c r="O174" s="159"/>
      <c r="P174" s="159"/>
      <c r="Q174" s="159"/>
      <c r="R174" s="23"/>
      <c r="T174" s="126"/>
      <c r="U174" s="28" t="s">
        <v>38</v>
      </c>
      <c r="V174" s="127">
        <v>0</v>
      </c>
      <c r="W174" s="127">
        <f>$V$174*$K$174</f>
        <v>0</v>
      </c>
      <c r="X174" s="127">
        <v>0</v>
      </c>
      <c r="Y174" s="127">
        <f>$X$174*$K$174</f>
        <v>0</v>
      </c>
      <c r="Z174" s="127">
        <v>0</v>
      </c>
      <c r="AA174" s="128">
        <f>$Z$174*$K$174</f>
        <v>0</v>
      </c>
      <c r="AR174" s="9" t="s">
        <v>152</v>
      </c>
      <c r="AT174" s="9" t="s">
        <v>148</v>
      </c>
      <c r="AU174" s="9" t="s">
        <v>129</v>
      </c>
      <c r="AY174" s="9" t="s">
        <v>147</v>
      </c>
      <c r="BE174" s="101">
        <f>IF($U$174="základná",$N$174,0)</f>
        <v>0</v>
      </c>
      <c r="BF174" s="101">
        <f>IF($U$174="znížená",$N$174,0)</f>
        <v>0</v>
      </c>
      <c r="BG174" s="101">
        <f>IF($U$174="zákl. prenesená",$N$174,0)</f>
        <v>0</v>
      </c>
      <c r="BH174" s="101">
        <f>IF($U$174="zníž. prenesená",$N$174,0)</f>
        <v>0</v>
      </c>
      <c r="BI174" s="101">
        <f>IF($U$174="nulová",$N$174,0)</f>
        <v>0</v>
      </c>
      <c r="BJ174" s="9" t="s">
        <v>129</v>
      </c>
      <c r="BK174" s="101">
        <f>ROUND($L$174*$K$174,2)</f>
        <v>0</v>
      </c>
      <c r="BL174" s="9" t="s">
        <v>152</v>
      </c>
      <c r="BM174" s="9" t="s">
        <v>340</v>
      </c>
    </row>
    <row r="175" spans="2:65" s="9" customFormat="1" ht="15.75" customHeight="1">
      <c r="B175" s="22"/>
      <c r="C175" s="122" t="s">
        <v>341</v>
      </c>
      <c r="D175" s="122" t="s">
        <v>148</v>
      </c>
      <c r="E175" s="123" t="s">
        <v>157</v>
      </c>
      <c r="F175" s="158" t="s">
        <v>823</v>
      </c>
      <c r="G175" s="158"/>
      <c r="H175" s="158"/>
      <c r="I175" s="158"/>
      <c r="J175" s="124" t="s">
        <v>742</v>
      </c>
      <c r="K175" s="125">
        <v>0.89</v>
      </c>
      <c r="L175" s="159"/>
      <c r="M175" s="159"/>
      <c r="N175" s="159">
        <f>ROUND($L$175*$K$175,2)</f>
        <v>0</v>
      </c>
      <c r="O175" s="159"/>
      <c r="P175" s="159"/>
      <c r="Q175" s="159"/>
      <c r="R175" s="23"/>
      <c r="T175" s="126"/>
      <c r="U175" s="28" t="s">
        <v>38</v>
      </c>
      <c r="V175" s="127">
        <v>0</v>
      </c>
      <c r="W175" s="127">
        <f>$V$175*$K$175</f>
        <v>0</v>
      </c>
      <c r="X175" s="127">
        <v>0</v>
      </c>
      <c r="Y175" s="127">
        <f>$X$175*$K$175</f>
        <v>0</v>
      </c>
      <c r="Z175" s="127">
        <v>0</v>
      </c>
      <c r="AA175" s="128">
        <f>$Z$175*$K$175</f>
        <v>0</v>
      </c>
      <c r="AR175" s="9" t="s">
        <v>152</v>
      </c>
      <c r="AT175" s="9" t="s">
        <v>148</v>
      </c>
      <c r="AU175" s="9" t="s">
        <v>129</v>
      </c>
      <c r="AY175" s="9" t="s">
        <v>147</v>
      </c>
      <c r="BE175" s="101">
        <f>IF($U$175="základná",$N$175,0)</f>
        <v>0</v>
      </c>
      <c r="BF175" s="101">
        <f>IF($U$175="znížená",$N$175,0)</f>
        <v>0</v>
      </c>
      <c r="BG175" s="101">
        <f>IF($U$175="zákl. prenesená",$N$175,0)</f>
        <v>0</v>
      </c>
      <c r="BH175" s="101">
        <f>IF($U$175="zníž. prenesená",$N$175,0)</f>
        <v>0</v>
      </c>
      <c r="BI175" s="101">
        <f>IF($U$175="nulová",$N$175,0)</f>
        <v>0</v>
      </c>
      <c r="BJ175" s="9" t="s">
        <v>129</v>
      </c>
      <c r="BK175" s="101">
        <f>ROUND($L$175*$K$175,2)</f>
        <v>0</v>
      </c>
      <c r="BL175" s="9" t="s">
        <v>152</v>
      </c>
      <c r="BM175" s="9" t="s">
        <v>341</v>
      </c>
    </row>
    <row r="176" spans="2:65" s="9" customFormat="1" ht="15.75" customHeight="1">
      <c r="B176" s="22"/>
      <c r="C176" s="122" t="s">
        <v>342</v>
      </c>
      <c r="D176" s="122" t="s">
        <v>148</v>
      </c>
      <c r="E176" s="123" t="s">
        <v>152</v>
      </c>
      <c r="F176" s="158" t="s">
        <v>824</v>
      </c>
      <c r="G176" s="158"/>
      <c r="H176" s="158"/>
      <c r="I176" s="158"/>
      <c r="J176" s="124" t="s">
        <v>742</v>
      </c>
      <c r="K176" s="125">
        <v>0.89</v>
      </c>
      <c r="L176" s="159"/>
      <c r="M176" s="159"/>
      <c r="N176" s="159">
        <f>ROUND($L$176*$K$176,2)</f>
        <v>0</v>
      </c>
      <c r="O176" s="159"/>
      <c r="P176" s="159"/>
      <c r="Q176" s="159"/>
      <c r="R176" s="23"/>
      <c r="T176" s="126"/>
      <c r="U176" s="133" t="s">
        <v>38</v>
      </c>
      <c r="V176" s="134">
        <v>0</v>
      </c>
      <c r="W176" s="134">
        <f>$V$176*$K$176</f>
        <v>0</v>
      </c>
      <c r="X176" s="134">
        <v>0</v>
      </c>
      <c r="Y176" s="134">
        <f>$X$176*$K$176</f>
        <v>0</v>
      </c>
      <c r="Z176" s="134">
        <v>0</v>
      </c>
      <c r="AA176" s="135">
        <f>$Z$176*$K$176</f>
        <v>0</v>
      </c>
      <c r="AR176" s="9" t="s">
        <v>152</v>
      </c>
      <c r="AT176" s="9" t="s">
        <v>148</v>
      </c>
      <c r="AU176" s="9" t="s">
        <v>129</v>
      </c>
      <c r="AY176" s="9" t="s">
        <v>147</v>
      </c>
      <c r="BE176" s="101">
        <f>IF($U$176="základná",$N$176,0)</f>
        <v>0</v>
      </c>
      <c r="BF176" s="101">
        <f>IF($U$176="znížená",$N$176,0)</f>
        <v>0</v>
      </c>
      <c r="BG176" s="101">
        <f>IF($U$176="zákl. prenesená",$N$176,0)</f>
        <v>0</v>
      </c>
      <c r="BH176" s="101">
        <f>IF($U$176="zníž. prenesená",$N$176,0)</f>
        <v>0</v>
      </c>
      <c r="BI176" s="101">
        <f>IF($U$176="nulová",$N$176,0)</f>
        <v>0</v>
      </c>
      <c r="BJ176" s="9" t="s">
        <v>129</v>
      </c>
      <c r="BK176" s="101">
        <f>ROUND($L$176*$K$176,2)</f>
        <v>0</v>
      </c>
      <c r="BL176" s="9" t="s">
        <v>152</v>
      </c>
      <c r="BM176" s="9" t="s">
        <v>342</v>
      </c>
    </row>
    <row r="177" spans="2:18" s="9" customFormat="1" ht="7.5" customHeight="1"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5"/>
    </row>
  </sheetData>
  <sheetProtection selectLockedCells="1" selectUnlockedCells="1"/>
  <mergeCells count="212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N168:Q168"/>
    <mergeCell ref="F169:I169"/>
    <mergeCell ref="L169:M169"/>
    <mergeCell ref="N169:Q169"/>
    <mergeCell ref="F170:I170"/>
    <mergeCell ref="L170:M170"/>
    <mergeCell ref="N170:Q170"/>
    <mergeCell ref="N171:Q171"/>
    <mergeCell ref="N172:Q172"/>
    <mergeCell ref="F173:I173"/>
    <mergeCell ref="L173:M173"/>
    <mergeCell ref="N173:Q173"/>
    <mergeCell ref="F176:I176"/>
    <mergeCell ref="L176:M176"/>
    <mergeCell ref="N176:Q176"/>
    <mergeCell ref="F174:I174"/>
    <mergeCell ref="L174:M174"/>
    <mergeCell ref="N174:Q174"/>
    <mergeCell ref="F175:I175"/>
    <mergeCell ref="L175:M175"/>
    <mergeCell ref="N175:Q175"/>
  </mergeCells>
  <hyperlinks>
    <hyperlink ref="F1" location="C2" display="1) Krycí list rozpočtu"/>
    <hyperlink ref="H1" location="C86" display="2) Rekapitulácia rozpočtu"/>
    <hyperlink ref="L1" location="C120" display="3) Rozpočet"/>
    <hyperlink ref="S1" location="'Rekapitulácia stavby'!C2" display="Rekapitulácia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7"/>
  <sheetViews>
    <sheetView showGridLines="0" zoomScalePageLayoutView="0" workbookViewId="0" topLeftCell="A1">
      <pane ySplit="1" topLeftCell="A100" activePane="bottomLeft" state="frozen"/>
      <selection pane="topLeft" activeCell="A1" sqref="A1"/>
      <selection pane="bottomLeft" activeCell="AC113" sqref="AC113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1"/>
      <c r="B1" s="4"/>
      <c r="C1" s="4"/>
      <c r="D1" s="5" t="s">
        <v>1</v>
      </c>
      <c r="E1" s="4"/>
      <c r="F1" s="6" t="s">
        <v>104</v>
      </c>
      <c r="G1" s="6"/>
      <c r="H1" s="175" t="s">
        <v>105</v>
      </c>
      <c r="I1" s="175"/>
      <c r="J1" s="175"/>
      <c r="K1" s="175"/>
      <c r="L1" s="6" t="s">
        <v>106</v>
      </c>
      <c r="M1" s="4"/>
      <c r="N1" s="4"/>
      <c r="O1" s="5" t="s">
        <v>107</v>
      </c>
      <c r="P1" s="4"/>
      <c r="Q1" s="4"/>
      <c r="R1" s="4"/>
      <c r="S1" s="6" t="s">
        <v>108</v>
      </c>
      <c r="T1" s="6"/>
      <c r="U1" s="81"/>
      <c r="V1" s="81"/>
    </row>
    <row r="2" spans="3:46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5" t="s">
        <v>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" t="s">
        <v>96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71</v>
      </c>
    </row>
    <row r="4" spans="2:46" s="1" customFormat="1" ht="37.5" customHeight="1">
      <c r="B4" s="13"/>
      <c r="C4" s="146" t="s">
        <v>973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T4" s="15" t="s">
        <v>11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170" t="str">
        <f>'Rekapitulácia stavby'!$K$6</f>
        <v>Obnova kultúrneho domu Prašník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14"/>
    </row>
    <row r="7" spans="2:18" s="9" customFormat="1" ht="33.75" customHeight="1">
      <c r="B7" s="22"/>
      <c r="D7" s="17" t="s">
        <v>109</v>
      </c>
      <c r="F7" s="156" t="s">
        <v>970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19</v>
      </c>
      <c r="F9" s="19" t="s">
        <v>20</v>
      </c>
      <c r="M9" s="18" t="s">
        <v>21</v>
      </c>
      <c r="O9" s="165">
        <f>'Rekapitulácia stavby'!$AN$8</f>
        <v>42228</v>
      </c>
      <c r="P9" s="165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22</v>
      </c>
      <c r="M11" s="18" t="s">
        <v>23</v>
      </c>
      <c r="O11" s="148"/>
      <c r="P11" s="148"/>
      <c r="R11" s="23"/>
    </row>
    <row r="12" spans="2:18" s="9" customFormat="1" ht="18.75" customHeight="1">
      <c r="B12" s="22"/>
      <c r="E12" s="19" t="s">
        <v>20</v>
      </c>
      <c r="M12" s="18" t="s">
        <v>24</v>
      </c>
      <c r="O12" s="148"/>
      <c r="P12" s="148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25</v>
      </c>
      <c r="M14" s="18" t="s">
        <v>23</v>
      </c>
      <c r="O14" s="148">
        <f>IF('Rekapitulácia stavby'!$AN$13="","",'Rekapitulácia stavby'!$AN$13)</f>
      </c>
      <c r="P14" s="148"/>
      <c r="R14" s="23"/>
    </row>
    <row r="15" spans="2:18" s="9" customFormat="1" ht="18.75" customHeight="1">
      <c r="B15" s="22"/>
      <c r="E15" s="19" t="str">
        <f>IF('Rekapitulácia stavby'!$E$14="","",'Rekapitulácia stavby'!$E$14)</f>
        <v> </v>
      </c>
      <c r="M15" s="18" t="s">
        <v>24</v>
      </c>
      <c r="O15" s="148">
        <f>IF('Rekapitulácia stavby'!$AN$14="","",'Rekapitulácia stavby'!$AN$14)</f>
      </c>
      <c r="P15" s="148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27</v>
      </c>
      <c r="M17" s="18" t="s">
        <v>23</v>
      </c>
      <c r="O17" s="148"/>
      <c r="P17" s="148"/>
      <c r="R17" s="23"/>
    </row>
    <row r="18" spans="2:18" s="9" customFormat="1" ht="18.75" customHeight="1">
      <c r="B18" s="22"/>
      <c r="E18" s="19" t="s">
        <v>28</v>
      </c>
      <c r="M18" s="18" t="s">
        <v>24</v>
      </c>
      <c r="O18" s="148"/>
      <c r="P18" s="148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30</v>
      </c>
      <c r="M20" s="18" t="s">
        <v>23</v>
      </c>
      <c r="O20" s="148">
        <f>IF('Rekapitulácia stavby'!$AN$19="","",'Rekapitulácia stavby'!$AN$19)</f>
      </c>
      <c r="P20" s="148"/>
      <c r="R20" s="23"/>
    </row>
    <row r="21" spans="2:18" s="9" customFormat="1" ht="18.75" customHeight="1">
      <c r="B21" s="22"/>
      <c r="E21" s="19" t="str">
        <f>IF('Rekapitulácia stavby'!$E$20="","",'Rekapitulácia stavby'!$E$20)</f>
        <v> </v>
      </c>
      <c r="M21" s="18" t="s">
        <v>24</v>
      </c>
      <c r="O21" s="148">
        <f>IF('Rekapitulácia stavby'!$AN$20="","",'Rekapitulácia stavby'!$AN$20)</f>
      </c>
      <c r="P21" s="148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31</v>
      </c>
      <c r="R23" s="23"/>
    </row>
    <row r="24" spans="2:18" s="82" customFormat="1" ht="57" customHeight="1">
      <c r="B24" s="83"/>
      <c r="E24" s="157" t="s">
        <v>728</v>
      </c>
      <c r="F24" s="157"/>
      <c r="G24" s="157"/>
      <c r="H24" s="157"/>
      <c r="I24" s="157"/>
      <c r="J24" s="157"/>
      <c r="K24" s="157"/>
      <c r="L24" s="157"/>
      <c r="R24" s="84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5" t="s">
        <v>111</v>
      </c>
      <c r="M27" s="152">
        <f>$N$88</f>
        <v>0</v>
      </c>
      <c r="N27" s="152"/>
      <c r="O27" s="152"/>
      <c r="P27" s="152"/>
      <c r="R27" s="23"/>
    </row>
    <row r="28" spans="2:18" s="9" customFormat="1" ht="15" customHeight="1">
      <c r="B28" s="22"/>
      <c r="D28" s="21" t="s">
        <v>112</v>
      </c>
      <c r="M28" s="152">
        <f>$N$99</f>
        <v>0</v>
      </c>
      <c r="N28" s="152"/>
      <c r="O28" s="152"/>
      <c r="P28" s="15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6" t="s">
        <v>34</v>
      </c>
      <c r="M30" s="174">
        <f>ROUND($M$27+$M$28,2)</f>
        <v>0</v>
      </c>
      <c r="N30" s="174"/>
      <c r="O30" s="174"/>
      <c r="P30" s="174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35</v>
      </c>
      <c r="E32" s="27" t="s">
        <v>36</v>
      </c>
      <c r="F32" s="87">
        <v>0.2</v>
      </c>
      <c r="G32" s="88" t="s">
        <v>37</v>
      </c>
      <c r="H32" s="173">
        <f>ROUND((SUM($BE$99:$BE$103)+SUM($BE$121:$BE$176)),2)</f>
        <v>0</v>
      </c>
      <c r="I32" s="173"/>
      <c r="J32" s="173"/>
      <c r="M32" s="173">
        <f>ROUND(ROUND((SUM($BE$99:$BE$103)+SUM($BE$121:$BE$176)),2)*$F$32,2)</f>
        <v>0</v>
      </c>
      <c r="N32" s="173"/>
      <c r="O32" s="173"/>
      <c r="P32" s="173"/>
      <c r="R32" s="23"/>
    </row>
    <row r="33" spans="2:18" s="9" customFormat="1" ht="15" customHeight="1">
      <c r="B33" s="22"/>
      <c r="E33" s="27" t="s">
        <v>38</v>
      </c>
      <c r="F33" s="87">
        <v>0.2</v>
      </c>
      <c r="G33" s="88" t="s">
        <v>37</v>
      </c>
      <c r="H33" s="173">
        <f>ROUND((SUM($BF$99:$BF$103)+SUM($BF$121:$BF$176)),2)</f>
        <v>0</v>
      </c>
      <c r="I33" s="173"/>
      <c r="J33" s="173"/>
      <c r="M33" s="173">
        <f>ROUND(ROUND((SUM($BF$99:$BF$103)+SUM($BF$121:$BF$176)),2)*$F$33,2)</f>
        <v>0</v>
      </c>
      <c r="N33" s="173"/>
      <c r="O33" s="173"/>
      <c r="P33" s="173"/>
      <c r="R33" s="23"/>
    </row>
    <row r="34" spans="2:18" s="9" customFormat="1" ht="15" customHeight="1" hidden="1">
      <c r="B34" s="22"/>
      <c r="E34" s="27" t="s">
        <v>39</v>
      </c>
      <c r="F34" s="87">
        <v>0.2</v>
      </c>
      <c r="G34" s="88" t="s">
        <v>37</v>
      </c>
      <c r="H34" s="173">
        <f>ROUND((SUM($BG$99:$BG$103)+SUM($BG$121:$BG$176)),2)</f>
        <v>0</v>
      </c>
      <c r="I34" s="173"/>
      <c r="J34" s="173"/>
      <c r="M34" s="173">
        <v>0</v>
      </c>
      <c r="N34" s="173"/>
      <c r="O34" s="173"/>
      <c r="P34" s="173"/>
      <c r="R34" s="23"/>
    </row>
    <row r="35" spans="2:18" s="9" customFormat="1" ht="15" customHeight="1" hidden="1">
      <c r="B35" s="22"/>
      <c r="E35" s="27" t="s">
        <v>40</v>
      </c>
      <c r="F35" s="87">
        <v>0.2</v>
      </c>
      <c r="G35" s="88" t="s">
        <v>37</v>
      </c>
      <c r="H35" s="173">
        <f>ROUND((SUM($BH$99:$BH$103)+SUM($BH$121:$BH$176)),2)</f>
        <v>0</v>
      </c>
      <c r="I35" s="173"/>
      <c r="J35" s="173"/>
      <c r="M35" s="173">
        <v>0</v>
      </c>
      <c r="N35" s="173"/>
      <c r="O35" s="173"/>
      <c r="P35" s="173"/>
      <c r="R35" s="23"/>
    </row>
    <row r="36" spans="2:18" s="9" customFormat="1" ht="15" customHeight="1" hidden="1">
      <c r="B36" s="22"/>
      <c r="E36" s="27" t="s">
        <v>41</v>
      </c>
      <c r="F36" s="87">
        <v>0</v>
      </c>
      <c r="G36" s="88" t="s">
        <v>37</v>
      </c>
      <c r="H36" s="173">
        <f>ROUND((SUM($BI$99:$BI$103)+SUM($BI$121:$BI$176)),2)</f>
        <v>0</v>
      </c>
      <c r="I36" s="173"/>
      <c r="J36" s="173"/>
      <c r="M36" s="173">
        <v>0</v>
      </c>
      <c r="N36" s="173"/>
      <c r="O36" s="173"/>
      <c r="P36" s="173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42</v>
      </c>
      <c r="E38" s="32"/>
      <c r="F38" s="32"/>
      <c r="G38" s="89" t="s">
        <v>43</v>
      </c>
      <c r="H38" s="33" t="s">
        <v>44</v>
      </c>
      <c r="I38" s="32"/>
      <c r="J38" s="32"/>
      <c r="K38" s="32"/>
      <c r="L38" s="145">
        <f>SUM($M$30:$M$36)</f>
        <v>0</v>
      </c>
      <c r="M38" s="145"/>
      <c r="N38" s="145"/>
      <c r="O38" s="145"/>
      <c r="P38" s="1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45</v>
      </c>
      <c r="E50" s="35"/>
      <c r="F50" s="35"/>
      <c r="G50" s="35"/>
      <c r="H50" s="36"/>
      <c r="J50" s="34" t="s">
        <v>46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47</v>
      </c>
      <c r="E59" s="40"/>
      <c r="F59" s="40"/>
      <c r="G59" s="41" t="s">
        <v>48</v>
      </c>
      <c r="H59" s="42"/>
      <c r="J59" s="39" t="s">
        <v>47</v>
      </c>
      <c r="K59" s="40"/>
      <c r="L59" s="40"/>
      <c r="M59" s="40"/>
      <c r="N59" s="41" t="s">
        <v>48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49</v>
      </c>
      <c r="E61" s="35"/>
      <c r="F61" s="35"/>
      <c r="G61" s="35"/>
      <c r="H61" s="36"/>
      <c r="J61" s="34" t="s">
        <v>50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47</v>
      </c>
      <c r="E70" s="40"/>
      <c r="F70" s="40"/>
      <c r="G70" s="41" t="s">
        <v>48</v>
      </c>
      <c r="H70" s="42"/>
      <c r="J70" s="39" t="s">
        <v>47</v>
      </c>
      <c r="K70" s="40"/>
      <c r="L70" s="40"/>
      <c r="M70" s="40"/>
      <c r="N70" s="41" t="s">
        <v>48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46" t="s">
        <v>974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170" t="str">
        <f>$F$6</f>
        <v>Obnova kultúrneho domu Prašník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3"/>
    </row>
    <row r="79" spans="2:18" s="9" customFormat="1" ht="37.5" customHeight="1">
      <c r="B79" s="22"/>
      <c r="C79" s="51" t="s">
        <v>109</v>
      </c>
      <c r="F79" s="147" t="str">
        <f>$F$7</f>
        <v>5_2 - Solárny systém - Obecný úrad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19</v>
      </c>
      <c r="F81" s="19" t="str">
        <f>$F$9</f>
        <v>Obec Prašník</v>
      </c>
      <c r="K81" s="18" t="s">
        <v>21</v>
      </c>
      <c r="M81" s="165">
        <f>IF($O$9="","",$O$9)</f>
        <v>42228</v>
      </c>
      <c r="N81" s="165"/>
      <c r="O81" s="165"/>
      <c r="P81" s="165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22</v>
      </c>
      <c r="F83" s="19" t="str">
        <f>$E$12</f>
        <v>Obec Prašník</v>
      </c>
      <c r="K83" s="18" t="s">
        <v>27</v>
      </c>
      <c r="M83" s="148" t="str">
        <f>$E$18</f>
        <v>Ing. Michal Štoder</v>
      </c>
      <c r="N83" s="148"/>
      <c r="O83" s="148"/>
      <c r="P83" s="148"/>
      <c r="Q83" s="148"/>
      <c r="R83" s="23"/>
    </row>
    <row r="84" spans="2:18" s="9" customFormat="1" ht="15" customHeight="1">
      <c r="B84" s="22"/>
      <c r="C84" s="18" t="s">
        <v>25</v>
      </c>
      <c r="F84" s="19" t="str">
        <f>IF($E$15="","",$E$15)</f>
        <v> </v>
      </c>
      <c r="K84" s="18" t="s">
        <v>30</v>
      </c>
      <c r="M84" s="148" t="str">
        <f>$E$21</f>
        <v> </v>
      </c>
      <c r="N84" s="148"/>
      <c r="O84" s="148"/>
      <c r="P84" s="148"/>
      <c r="Q84" s="148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72" t="s">
        <v>113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72" t="s">
        <v>114</v>
      </c>
      <c r="O86" s="172"/>
      <c r="P86" s="172"/>
      <c r="Q86" s="17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115</v>
      </c>
      <c r="N88" s="137">
        <f>$N$121</f>
        <v>0</v>
      </c>
      <c r="O88" s="137"/>
      <c r="P88" s="137"/>
      <c r="Q88" s="137"/>
      <c r="R88" s="23"/>
      <c r="AU88" s="9" t="s">
        <v>116</v>
      </c>
    </row>
    <row r="89" spans="2:18" s="90" customFormat="1" ht="25.5" customHeight="1">
      <c r="B89" s="91"/>
      <c r="D89" s="92" t="s">
        <v>729</v>
      </c>
      <c r="N89" s="171">
        <f>$N$122</f>
        <v>0</v>
      </c>
      <c r="O89" s="171"/>
      <c r="P89" s="171"/>
      <c r="Q89" s="171"/>
      <c r="R89" s="93"/>
    </row>
    <row r="90" spans="2:18" s="85" customFormat="1" ht="21" customHeight="1">
      <c r="B90" s="94"/>
      <c r="D90" s="95" t="s">
        <v>359</v>
      </c>
      <c r="N90" s="169">
        <f>$N$123</f>
        <v>0</v>
      </c>
      <c r="O90" s="169"/>
      <c r="P90" s="169"/>
      <c r="Q90" s="169"/>
      <c r="R90" s="96"/>
    </row>
    <row r="91" spans="2:18" s="85" customFormat="1" ht="21" customHeight="1">
      <c r="B91" s="94"/>
      <c r="D91" s="95" t="s">
        <v>730</v>
      </c>
      <c r="N91" s="169">
        <f>$N$127</f>
        <v>0</v>
      </c>
      <c r="O91" s="169"/>
      <c r="P91" s="169"/>
      <c r="Q91" s="169"/>
      <c r="R91" s="96"/>
    </row>
    <row r="92" spans="2:18" s="85" customFormat="1" ht="21" customHeight="1">
      <c r="B92" s="94"/>
      <c r="D92" s="95" t="s">
        <v>731</v>
      </c>
      <c r="N92" s="169">
        <f>$N$134</f>
        <v>0</v>
      </c>
      <c r="O92" s="169"/>
      <c r="P92" s="169"/>
      <c r="Q92" s="169"/>
      <c r="R92" s="96"/>
    </row>
    <row r="93" spans="2:18" s="85" customFormat="1" ht="21" customHeight="1">
      <c r="B93" s="94"/>
      <c r="D93" s="95" t="s">
        <v>732</v>
      </c>
      <c r="N93" s="169">
        <f>$N$146</f>
        <v>0</v>
      </c>
      <c r="O93" s="169"/>
      <c r="P93" s="169"/>
      <c r="Q93" s="169"/>
      <c r="R93" s="96"/>
    </row>
    <row r="94" spans="2:18" s="85" customFormat="1" ht="21" customHeight="1">
      <c r="B94" s="94"/>
      <c r="D94" s="95" t="s">
        <v>733</v>
      </c>
      <c r="N94" s="169">
        <f>$N$150</f>
        <v>0</v>
      </c>
      <c r="O94" s="169"/>
      <c r="P94" s="169"/>
      <c r="Q94" s="169"/>
      <c r="R94" s="96"/>
    </row>
    <row r="95" spans="2:18" s="85" customFormat="1" ht="21" customHeight="1">
      <c r="B95" s="94"/>
      <c r="D95" s="95" t="s">
        <v>124</v>
      </c>
      <c r="N95" s="169">
        <f>$N$168</f>
        <v>0</v>
      </c>
      <c r="O95" s="169"/>
      <c r="P95" s="169"/>
      <c r="Q95" s="169"/>
      <c r="R95" s="96"/>
    </row>
    <row r="96" spans="2:18" s="90" customFormat="1" ht="25.5" customHeight="1">
      <c r="B96" s="91"/>
      <c r="D96" s="92" t="s">
        <v>734</v>
      </c>
      <c r="N96" s="171">
        <f>$N$171</f>
        <v>0</v>
      </c>
      <c r="O96" s="171"/>
      <c r="P96" s="171"/>
      <c r="Q96" s="171"/>
      <c r="R96" s="93"/>
    </row>
    <row r="97" spans="2:18" s="85" customFormat="1" ht="21" customHeight="1">
      <c r="B97" s="94"/>
      <c r="D97" s="95" t="s">
        <v>735</v>
      </c>
      <c r="N97" s="169">
        <f>$N$172</f>
        <v>0</v>
      </c>
      <c r="O97" s="169"/>
      <c r="P97" s="169"/>
      <c r="Q97" s="169"/>
      <c r="R97" s="96"/>
    </row>
    <row r="98" spans="2:18" s="9" customFormat="1" ht="22.5" customHeight="1">
      <c r="B98" s="22"/>
      <c r="R98" s="23"/>
    </row>
    <row r="99" spans="2:21" s="9" customFormat="1" ht="30" customHeight="1">
      <c r="B99" s="22"/>
      <c r="C99" s="62" t="s">
        <v>126</v>
      </c>
      <c r="N99" s="137">
        <f>ROUND($N$100+$N$101+$N$102,2)</f>
        <v>0</v>
      </c>
      <c r="O99" s="137"/>
      <c r="P99" s="137"/>
      <c r="Q99" s="137"/>
      <c r="R99" s="23"/>
      <c r="T99" s="97"/>
      <c r="U99" s="98" t="s">
        <v>35</v>
      </c>
    </row>
    <row r="100" spans="2:62" s="9" customFormat="1" ht="18.75" customHeight="1">
      <c r="B100" s="22"/>
      <c r="D100" s="168" t="s">
        <v>127</v>
      </c>
      <c r="E100" s="168"/>
      <c r="F100" s="168"/>
      <c r="G100" s="168"/>
      <c r="H100" s="168"/>
      <c r="N100" s="169">
        <v>0</v>
      </c>
      <c r="O100" s="169"/>
      <c r="P100" s="169"/>
      <c r="Q100" s="169"/>
      <c r="R100" s="23"/>
      <c r="T100" s="99"/>
      <c r="U100" s="100" t="s">
        <v>38</v>
      </c>
      <c r="AY100" s="9" t="s">
        <v>128</v>
      </c>
      <c r="BE100" s="101">
        <f>IF($U$100="základná",$N$100,0)</f>
        <v>0</v>
      </c>
      <c r="BF100" s="101">
        <f>IF($U$100="znížená",$N$100,0)</f>
        <v>0</v>
      </c>
      <c r="BG100" s="101">
        <f>IF($U$100="zákl. prenesená",$N$100,0)</f>
        <v>0</v>
      </c>
      <c r="BH100" s="101">
        <f>IF($U$100="zníž. prenesená",$N$100,0)</f>
        <v>0</v>
      </c>
      <c r="BI100" s="101">
        <f>IF($U$100="nulová",$N$100,0)</f>
        <v>0</v>
      </c>
      <c r="BJ100" s="9" t="s">
        <v>129</v>
      </c>
    </row>
    <row r="101" spans="2:62" s="9" customFormat="1" ht="18.75" customHeight="1">
      <c r="B101" s="22"/>
      <c r="D101" s="168" t="s">
        <v>130</v>
      </c>
      <c r="E101" s="168"/>
      <c r="F101" s="168"/>
      <c r="G101" s="168"/>
      <c r="H101" s="168"/>
      <c r="N101" s="169">
        <v>0</v>
      </c>
      <c r="O101" s="169"/>
      <c r="P101" s="169"/>
      <c r="Q101" s="169"/>
      <c r="R101" s="23"/>
      <c r="T101" s="99"/>
      <c r="U101" s="100" t="s">
        <v>38</v>
      </c>
      <c r="AY101" s="9" t="s">
        <v>128</v>
      </c>
      <c r="BE101" s="101">
        <f>IF($U$101="základná",$N$101,0)</f>
        <v>0</v>
      </c>
      <c r="BF101" s="101">
        <f>IF($U$101="znížená",$N$101,0)</f>
        <v>0</v>
      </c>
      <c r="BG101" s="101">
        <f>IF($U$101="zákl. prenesená",$N$101,0)</f>
        <v>0</v>
      </c>
      <c r="BH101" s="101">
        <f>IF($U$101="zníž. prenesená",$N$101,0)</f>
        <v>0</v>
      </c>
      <c r="BI101" s="101">
        <f>IF($U$101="nulová",$N$101,0)</f>
        <v>0</v>
      </c>
      <c r="BJ101" s="9" t="s">
        <v>129</v>
      </c>
    </row>
    <row r="102" spans="2:62" s="9" customFormat="1" ht="18.75" customHeight="1">
      <c r="B102" s="22"/>
      <c r="D102" s="95" t="s">
        <v>131</v>
      </c>
      <c r="N102" s="169">
        <v>0</v>
      </c>
      <c r="O102" s="169"/>
      <c r="P102" s="169"/>
      <c r="Q102" s="169"/>
      <c r="R102" s="23"/>
      <c r="T102" s="102"/>
      <c r="U102" s="103" t="s">
        <v>38</v>
      </c>
      <c r="AY102" s="9" t="s">
        <v>132</v>
      </c>
      <c r="BE102" s="101">
        <f>IF($U$102="základná",$N$102,0)</f>
        <v>0</v>
      </c>
      <c r="BF102" s="101">
        <f>IF($U$102="znížená",$N$102,0)</f>
        <v>0</v>
      </c>
      <c r="BG102" s="101">
        <f>IF($U$102="zákl. prenesená",$N$102,0)</f>
        <v>0</v>
      </c>
      <c r="BH102" s="101">
        <f>IF($U$102="zníž. prenesená",$N$102,0)</f>
        <v>0</v>
      </c>
      <c r="BI102" s="101">
        <f>IF($U$102="nulová",$N$102,0)</f>
        <v>0</v>
      </c>
      <c r="BJ102" s="9" t="s">
        <v>129</v>
      </c>
    </row>
    <row r="103" spans="2:18" s="9" customFormat="1" ht="14.25" customHeight="1">
      <c r="B103" s="22"/>
      <c r="R103" s="23"/>
    </row>
    <row r="104" spans="2:18" s="9" customFormat="1" ht="30" customHeight="1">
      <c r="B104" s="22"/>
      <c r="C104" s="80" t="s">
        <v>103</v>
      </c>
      <c r="D104" s="30"/>
      <c r="E104" s="30"/>
      <c r="F104" s="30"/>
      <c r="G104" s="30"/>
      <c r="H104" s="30"/>
      <c r="I104" s="30"/>
      <c r="J104" s="30"/>
      <c r="K104" s="30"/>
      <c r="L104" s="138">
        <f>ROUND(SUM($N$88+$N$99),2)</f>
        <v>0</v>
      </c>
      <c r="M104" s="138"/>
      <c r="N104" s="138"/>
      <c r="O104" s="138"/>
      <c r="P104" s="138"/>
      <c r="Q104" s="138"/>
      <c r="R104" s="23"/>
    </row>
    <row r="105" spans="2:18" s="9" customFormat="1" ht="7.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5"/>
    </row>
    <row r="109" spans="2:18" s="9" customFormat="1" ht="7.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spans="2:18" s="9" customFormat="1" ht="37.5" customHeight="1">
      <c r="B110" s="22"/>
      <c r="C110" s="146" t="s">
        <v>975</v>
      </c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23"/>
    </row>
    <row r="111" spans="2:18" s="9" customFormat="1" ht="7.5" customHeight="1">
      <c r="B111" s="22"/>
      <c r="R111" s="23"/>
    </row>
    <row r="112" spans="2:18" s="9" customFormat="1" ht="30.75" customHeight="1">
      <c r="B112" s="22"/>
      <c r="C112" s="18" t="s">
        <v>15</v>
      </c>
      <c r="F112" s="170" t="str">
        <f>$F$6</f>
        <v>Obnova kultúrneho domu Prašník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R112" s="23"/>
    </row>
    <row r="113" spans="2:18" s="9" customFormat="1" ht="37.5" customHeight="1">
      <c r="B113" s="22"/>
      <c r="C113" s="51" t="s">
        <v>109</v>
      </c>
      <c r="F113" s="147" t="str">
        <f>$F$7</f>
        <v>5_2 - Solárny systém - Obecný úrad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R113" s="23"/>
    </row>
    <row r="114" spans="2:18" s="9" customFormat="1" ht="7.5" customHeight="1">
      <c r="B114" s="22"/>
      <c r="R114" s="23"/>
    </row>
    <row r="115" spans="2:18" s="9" customFormat="1" ht="18.75" customHeight="1">
      <c r="B115" s="22"/>
      <c r="C115" s="18" t="s">
        <v>19</v>
      </c>
      <c r="F115" s="19" t="str">
        <f>$F$9</f>
        <v>Obec Prašník</v>
      </c>
      <c r="K115" s="18" t="s">
        <v>21</v>
      </c>
      <c r="M115" s="165">
        <f>IF($O$9="","",$O$9)</f>
        <v>42228</v>
      </c>
      <c r="N115" s="165"/>
      <c r="O115" s="165"/>
      <c r="P115" s="165"/>
      <c r="R115" s="23"/>
    </row>
    <row r="116" spans="2:18" s="9" customFormat="1" ht="7.5" customHeight="1">
      <c r="B116" s="22"/>
      <c r="R116" s="23"/>
    </row>
    <row r="117" spans="2:18" s="9" customFormat="1" ht="15.75" customHeight="1">
      <c r="B117" s="22"/>
      <c r="C117" s="18" t="s">
        <v>22</v>
      </c>
      <c r="F117" s="19" t="str">
        <f>$E$12</f>
        <v>Obec Prašník</v>
      </c>
      <c r="K117" s="18" t="s">
        <v>27</v>
      </c>
      <c r="M117" s="148" t="str">
        <f>$E$18</f>
        <v>Ing. Michal Štoder</v>
      </c>
      <c r="N117" s="148"/>
      <c r="O117" s="148"/>
      <c r="P117" s="148"/>
      <c r="Q117" s="148"/>
      <c r="R117" s="23"/>
    </row>
    <row r="118" spans="2:18" s="9" customFormat="1" ht="15" customHeight="1">
      <c r="B118" s="22"/>
      <c r="C118" s="18" t="s">
        <v>25</v>
      </c>
      <c r="F118" s="19" t="str">
        <f>IF($E$15="","",$E$15)</f>
        <v> </v>
      </c>
      <c r="K118" s="18" t="s">
        <v>30</v>
      </c>
      <c r="M118" s="148" t="str">
        <f>$E$21</f>
        <v> </v>
      </c>
      <c r="N118" s="148"/>
      <c r="O118" s="148"/>
      <c r="P118" s="148"/>
      <c r="Q118" s="148"/>
      <c r="R118" s="23"/>
    </row>
    <row r="119" spans="2:18" s="9" customFormat="1" ht="11.25" customHeight="1">
      <c r="B119" s="22"/>
      <c r="R119" s="23"/>
    </row>
    <row r="120" spans="2:27" s="104" customFormat="1" ht="30" customHeight="1">
      <c r="B120" s="105"/>
      <c r="C120" s="106" t="s">
        <v>133</v>
      </c>
      <c r="D120" s="107" t="s">
        <v>134</v>
      </c>
      <c r="E120" s="107" t="s">
        <v>53</v>
      </c>
      <c r="F120" s="166" t="s">
        <v>135</v>
      </c>
      <c r="G120" s="166"/>
      <c r="H120" s="166"/>
      <c r="I120" s="166"/>
      <c r="J120" s="107" t="s">
        <v>136</v>
      </c>
      <c r="K120" s="107" t="s">
        <v>137</v>
      </c>
      <c r="L120" s="166" t="s">
        <v>138</v>
      </c>
      <c r="M120" s="166"/>
      <c r="N120" s="167" t="s">
        <v>139</v>
      </c>
      <c r="O120" s="167"/>
      <c r="P120" s="167"/>
      <c r="Q120" s="167"/>
      <c r="R120" s="108"/>
      <c r="T120" s="57" t="s">
        <v>140</v>
      </c>
      <c r="U120" s="58" t="s">
        <v>35</v>
      </c>
      <c r="V120" s="58" t="s">
        <v>141</v>
      </c>
      <c r="W120" s="58" t="s">
        <v>142</v>
      </c>
      <c r="X120" s="58" t="s">
        <v>143</v>
      </c>
      <c r="Y120" s="58" t="s">
        <v>144</v>
      </c>
      <c r="Z120" s="58" t="s">
        <v>145</v>
      </c>
      <c r="AA120" s="59" t="s">
        <v>146</v>
      </c>
    </row>
    <row r="121" spans="2:63" s="9" customFormat="1" ht="30" customHeight="1">
      <c r="B121" s="22"/>
      <c r="C121" s="62" t="s">
        <v>111</v>
      </c>
      <c r="N121" s="164">
        <f>$BK$121</f>
        <v>0</v>
      </c>
      <c r="O121" s="164"/>
      <c r="P121" s="164"/>
      <c r="Q121" s="164"/>
      <c r="R121" s="23"/>
      <c r="T121" s="61"/>
      <c r="U121" s="35"/>
      <c r="V121" s="35"/>
      <c r="W121" s="109">
        <f>$W$122+$W$171</f>
        <v>0</v>
      </c>
      <c r="X121" s="35"/>
      <c r="Y121" s="109">
        <f>$Y$122+$Y$171</f>
        <v>0</v>
      </c>
      <c r="Z121" s="35"/>
      <c r="AA121" s="110">
        <f>$AA$122+$AA$171</f>
        <v>0</v>
      </c>
      <c r="AT121" s="9" t="s">
        <v>70</v>
      </c>
      <c r="AU121" s="9" t="s">
        <v>116</v>
      </c>
      <c r="BK121" s="111">
        <f>$BK$122+$BK$171</f>
        <v>0</v>
      </c>
    </row>
    <row r="122" spans="2:63" s="112" customFormat="1" ht="37.5" customHeight="1">
      <c r="B122" s="113"/>
      <c r="D122" s="114" t="s">
        <v>729</v>
      </c>
      <c r="E122" s="114"/>
      <c r="F122" s="114"/>
      <c r="G122" s="114"/>
      <c r="H122" s="114"/>
      <c r="I122" s="114"/>
      <c r="J122" s="114"/>
      <c r="K122" s="114"/>
      <c r="L122" s="114"/>
      <c r="M122" s="114"/>
      <c r="N122" s="163">
        <f>$BK$122</f>
        <v>0</v>
      </c>
      <c r="O122" s="163"/>
      <c r="P122" s="163"/>
      <c r="Q122" s="163"/>
      <c r="R122" s="115"/>
      <c r="T122" s="116"/>
      <c r="W122" s="117">
        <f>$W$123+$W$127+$W$134+$W$146+$W$150+$W$168</f>
        <v>0</v>
      </c>
      <c r="Y122" s="117">
        <f>$Y$123+$Y$127+$Y$134+$Y$146+$Y$150+$Y$168</f>
        <v>0</v>
      </c>
      <c r="AA122" s="118">
        <f>$AA$123+$AA$127+$AA$134+$AA$146+$AA$150+$AA$168</f>
        <v>0</v>
      </c>
      <c r="AR122" s="119" t="s">
        <v>129</v>
      </c>
      <c r="AT122" s="119" t="s">
        <v>70</v>
      </c>
      <c r="AU122" s="119" t="s">
        <v>71</v>
      </c>
      <c r="AY122" s="119" t="s">
        <v>147</v>
      </c>
      <c r="BK122" s="120">
        <f>$BK$123+$BK$127+$BK$134+$BK$146+$BK$150+$BK$168</f>
        <v>0</v>
      </c>
    </row>
    <row r="123" spans="2:63" s="112" customFormat="1" ht="21" customHeight="1">
      <c r="B123" s="113"/>
      <c r="D123" s="121" t="s">
        <v>359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160">
        <f>$BK$123</f>
        <v>0</v>
      </c>
      <c r="O123" s="160"/>
      <c r="P123" s="160"/>
      <c r="Q123" s="160"/>
      <c r="R123" s="115"/>
      <c r="T123" s="116"/>
      <c r="W123" s="117">
        <f>SUM($W$124:$W$126)</f>
        <v>0</v>
      </c>
      <c r="Y123" s="117">
        <f>SUM($Y$124:$Y$126)</f>
        <v>0</v>
      </c>
      <c r="AA123" s="118">
        <f>SUM($AA$124:$AA$126)</f>
        <v>0</v>
      </c>
      <c r="AR123" s="119" t="s">
        <v>129</v>
      </c>
      <c r="AT123" s="119" t="s">
        <v>70</v>
      </c>
      <c r="AU123" s="119" t="s">
        <v>76</v>
      </c>
      <c r="AY123" s="119" t="s">
        <v>147</v>
      </c>
      <c r="BK123" s="120">
        <f>SUM($BK$124:$BK$126)</f>
        <v>0</v>
      </c>
    </row>
    <row r="124" spans="2:65" s="9" customFormat="1" ht="27" customHeight="1">
      <c r="B124" s="22"/>
      <c r="C124" s="122" t="s">
        <v>76</v>
      </c>
      <c r="D124" s="122" t="s">
        <v>148</v>
      </c>
      <c r="E124" s="123" t="s">
        <v>736</v>
      </c>
      <c r="F124" s="158" t="s">
        <v>737</v>
      </c>
      <c r="G124" s="158"/>
      <c r="H124" s="158"/>
      <c r="I124" s="158"/>
      <c r="J124" s="124" t="s">
        <v>203</v>
      </c>
      <c r="K124" s="125">
        <v>3.3</v>
      </c>
      <c r="L124" s="159"/>
      <c r="M124" s="159"/>
      <c r="N124" s="159">
        <f>ROUND($L$124*$K$124,2)</f>
        <v>0</v>
      </c>
      <c r="O124" s="159"/>
      <c r="P124" s="159"/>
      <c r="Q124" s="159"/>
      <c r="R124" s="23"/>
      <c r="T124" s="126"/>
      <c r="U124" s="28" t="s">
        <v>38</v>
      </c>
      <c r="V124" s="127">
        <v>0</v>
      </c>
      <c r="W124" s="127">
        <f>$V$124*$K$124</f>
        <v>0</v>
      </c>
      <c r="X124" s="127">
        <v>0</v>
      </c>
      <c r="Y124" s="127">
        <f>$X$124*$K$124</f>
        <v>0</v>
      </c>
      <c r="Z124" s="127">
        <v>0</v>
      </c>
      <c r="AA124" s="128">
        <f>$Z$124*$K$124</f>
        <v>0</v>
      </c>
      <c r="AR124" s="9" t="s">
        <v>204</v>
      </c>
      <c r="AT124" s="9" t="s">
        <v>148</v>
      </c>
      <c r="AU124" s="9" t="s">
        <v>129</v>
      </c>
      <c r="AY124" s="9" t="s">
        <v>147</v>
      </c>
      <c r="BE124" s="101">
        <f>IF($U$124="základná",$N$124,0)</f>
        <v>0</v>
      </c>
      <c r="BF124" s="101">
        <f>IF($U$124="znížená",$N$124,0)</f>
        <v>0</v>
      </c>
      <c r="BG124" s="101">
        <f>IF($U$124="zákl. prenesená",$N$124,0)</f>
        <v>0</v>
      </c>
      <c r="BH124" s="101">
        <f>IF($U$124="zníž. prenesená",$N$124,0)</f>
        <v>0</v>
      </c>
      <c r="BI124" s="101">
        <f>IF($U$124="nulová",$N$124,0)</f>
        <v>0</v>
      </c>
      <c r="BJ124" s="9" t="s">
        <v>129</v>
      </c>
      <c r="BK124" s="101">
        <f>ROUND($L$124*$K$124,2)</f>
        <v>0</v>
      </c>
      <c r="BL124" s="9" t="s">
        <v>204</v>
      </c>
      <c r="BM124" s="9" t="s">
        <v>76</v>
      </c>
    </row>
    <row r="125" spans="2:65" s="9" customFormat="1" ht="15.75" customHeight="1">
      <c r="B125" s="22"/>
      <c r="C125" s="129" t="s">
        <v>129</v>
      </c>
      <c r="D125" s="129" t="s">
        <v>219</v>
      </c>
      <c r="E125" s="130" t="s">
        <v>738</v>
      </c>
      <c r="F125" s="161" t="s">
        <v>739</v>
      </c>
      <c r="G125" s="161"/>
      <c r="H125" s="161"/>
      <c r="I125" s="161"/>
      <c r="J125" s="131" t="s">
        <v>203</v>
      </c>
      <c r="K125" s="132">
        <v>3.3</v>
      </c>
      <c r="L125" s="162"/>
      <c r="M125" s="162"/>
      <c r="N125" s="162">
        <f>ROUND($L$125*$K$125,2)</f>
        <v>0</v>
      </c>
      <c r="O125" s="162"/>
      <c r="P125" s="162"/>
      <c r="Q125" s="162"/>
      <c r="R125" s="23"/>
      <c r="T125" s="126"/>
      <c r="U125" s="28" t="s">
        <v>38</v>
      </c>
      <c r="V125" s="127">
        <v>0</v>
      </c>
      <c r="W125" s="127">
        <f>$V$125*$K$125</f>
        <v>0</v>
      </c>
      <c r="X125" s="127">
        <v>0</v>
      </c>
      <c r="Y125" s="127">
        <f>$X$125*$K$125</f>
        <v>0</v>
      </c>
      <c r="Z125" s="127">
        <v>0</v>
      </c>
      <c r="AA125" s="128">
        <f>$Z$125*$K$125</f>
        <v>0</v>
      </c>
      <c r="AR125" s="9" t="s">
        <v>223</v>
      </c>
      <c r="AT125" s="9" t="s">
        <v>219</v>
      </c>
      <c r="AU125" s="9" t="s">
        <v>129</v>
      </c>
      <c r="AY125" s="9" t="s">
        <v>147</v>
      </c>
      <c r="BE125" s="101">
        <f>IF($U$125="základná",$N$125,0)</f>
        <v>0</v>
      </c>
      <c r="BF125" s="101">
        <f>IF($U$125="znížená",$N$125,0)</f>
        <v>0</v>
      </c>
      <c r="BG125" s="101">
        <f>IF($U$125="zákl. prenesená",$N$125,0)</f>
        <v>0</v>
      </c>
      <c r="BH125" s="101">
        <f>IF($U$125="zníž. prenesená",$N$125,0)</f>
        <v>0</v>
      </c>
      <c r="BI125" s="101">
        <f>IF($U$125="nulová",$N$125,0)</f>
        <v>0</v>
      </c>
      <c r="BJ125" s="9" t="s">
        <v>129</v>
      </c>
      <c r="BK125" s="101">
        <f>ROUND($L$125*$K$125,2)</f>
        <v>0</v>
      </c>
      <c r="BL125" s="9" t="s">
        <v>204</v>
      </c>
      <c r="BM125" s="9" t="s">
        <v>129</v>
      </c>
    </row>
    <row r="126" spans="2:65" s="9" customFormat="1" ht="15.75" customHeight="1">
      <c r="B126" s="22"/>
      <c r="C126" s="129" t="s">
        <v>157</v>
      </c>
      <c r="D126" s="129" t="s">
        <v>219</v>
      </c>
      <c r="E126" s="130" t="s">
        <v>740</v>
      </c>
      <c r="F126" s="161" t="s">
        <v>741</v>
      </c>
      <c r="G126" s="161"/>
      <c r="H126" s="161"/>
      <c r="I126" s="161"/>
      <c r="J126" s="131" t="s">
        <v>742</v>
      </c>
      <c r="K126" s="132">
        <v>0.11</v>
      </c>
      <c r="L126" s="162"/>
      <c r="M126" s="162"/>
      <c r="N126" s="162">
        <f>ROUND($L$126*$K$126,2)</f>
        <v>0</v>
      </c>
      <c r="O126" s="162"/>
      <c r="P126" s="162"/>
      <c r="Q126" s="162"/>
      <c r="R126" s="23"/>
      <c r="T126" s="126"/>
      <c r="U126" s="28" t="s">
        <v>38</v>
      </c>
      <c r="V126" s="127">
        <v>0</v>
      </c>
      <c r="W126" s="127">
        <f>$V$126*$K$126</f>
        <v>0</v>
      </c>
      <c r="X126" s="127">
        <v>0</v>
      </c>
      <c r="Y126" s="127">
        <f>$X$126*$K$126</f>
        <v>0</v>
      </c>
      <c r="Z126" s="127">
        <v>0</v>
      </c>
      <c r="AA126" s="128">
        <f>$Z$126*$K$126</f>
        <v>0</v>
      </c>
      <c r="AR126" s="9" t="s">
        <v>223</v>
      </c>
      <c r="AT126" s="9" t="s">
        <v>219</v>
      </c>
      <c r="AU126" s="9" t="s">
        <v>129</v>
      </c>
      <c r="AY126" s="9" t="s">
        <v>147</v>
      </c>
      <c r="BE126" s="101">
        <f>IF($U$126="základná",$N$126,0)</f>
        <v>0</v>
      </c>
      <c r="BF126" s="101">
        <f>IF($U$126="znížená",$N$126,0)</f>
        <v>0</v>
      </c>
      <c r="BG126" s="101">
        <f>IF($U$126="zákl. prenesená",$N$126,0)</f>
        <v>0</v>
      </c>
      <c r="BH126" s="101">
        <f>IF($U$126="zníž. prenesená",$N$126,0)</f>
        <v>0</v>
      </c>
      <c r="BI126" s="101">
        <f>IF($U$126="nulová",$N$126,0)</f>
        <v>0</v>
      </c>
      <c r="BJ126" s="9" t="s">
        <v>129</v>
      </c>
      <c r="BK126" s="101">
        <f>ROUND($L$126*$K$126,2)</f>
        <v>0</v>
      </c>
      <c r="BL126" s="9" t="s">
        <v>204</v>
      </c>
      <c r="BM126" s="9" t="s">
        <v>157</v>
      </c>
    </row>
    <row r="127" spans="2:63" s="112" customFormat="1" ht="30.75" customHeight="1">
      <c r="B127" s="113"/>
      <c r="D127" s="121" t="s">
        <v>730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160">
        <f>$BK$127</f>
        <v>0</v>
      </c>
      <c r="O127" s="160"/>
      <c r="P127" s="160"/>
      <c r="Q127" s="160"/>
      <c r="R127" s="115"/>
      <c r="T127" s="116"/>
      <c r="W127" s="117">
        <f>SUM($W$128:$W$133)</f>
        <v>0</v>
      </c>
      <c r="Y127" s="117">
        <f>SUM($Y$128:$Y$133)</f>
        <v>0</v>
      </c>
      <c r="AA127" s="118">
        <f>SUM($AA$128:$AA$133)</f>
        <v>0</v>
      </c>
      <c r="AR127" s="119" t="s">
        <v>129</v>
      </c>
      <c r="AT127" s="119" t="s">
        <v>70</v>
      </c>
      <c r="AU127" s="119" t="s">
        <v>76</v>
      </c>
      <c r="AY127" s="119" t="s">
        <v>147</v>
      </c>
      <c r="BK127" s="120">
        <f>SUM($BK$128:$BK$133)</f>
        <v>0</v>
      </c>
    </row>
    <row r="128" spans="2:65" s="9" customFormat="1" ht="15.75" customHeight="1">
      <c r="B128" s="22"/>
      <c r="C128" s="122" t="s">
        <v>152</v>
      </c>
      <c r="D128" s="122" t="s">
        <v>148</v>
      </c>
      <c r="E128" s="123" t="s">
        <v>743</v>
      </c>
      <c r="F128" s="158" t="s">
        <v>744</v>
      </c>
      <c r="G128" s="158"/>
      <c r="H128" s="158"/>
      <c r="I128" s="158"/>
      <c r="J128" s="124" t="s">
        <v>203</v>
      </c>
      <c r="K128" s="125">
        <v>3.3</v>
      </c>
      <c r="L128" s="159"/>
      <c r="M128" s="159"/>
      <c r="N128" s="159">
        <f>ROUND($L$128*$K$128,2)</f>
        <v>0</v>
      </c>
      <c r="O128" s="159"/>
      <c r="P128" s="159"/>
      <c r="Q128" s="159"/>
      <c r="R128" s="23"/>
      <c r="T128" s="126"/>
      <c r="U128" s="28" t="s">
        <v>38</v>
      </c>
      <c r="V128" s="127">
        <v>0</v>
      </c>
      <c r="W128" s="127">
        <f>$V$128*$K$128</f>
        <v>0</v>
      </c>
      <c r="X128" s="127">
        <v>0</v>
      </c>
      <c r="Y128" s="127">
        <f>$X$128*$K$128</f>
        <v>0</v>
      </c>
      <c r="Z128" s="127">
        <v>0</v>
      </c>
      <c r="AA128" s="128">
        <f>$Z$128*$K$128</f>
        <v>0</v>
      </c>
      <c r="AR128" s="9" t="s">
        <v>204</v>
      </c>
      <c r="AT128" s="9" t="s">
        <v>148</v>
      </c>
      <c r="AU128" s="9" t="s">
        <v>129</v>
      </c>
      <c r="AY128" s="9" t="s">
        <v>147</v>
      </c>
      <c r="BE128" s="101">
        <f>IF($U$128="základná",$N$128,0)</f>
        <v>0</v>
      </c>
      <c r="BF128" s="101">
        <f>IF($U$128="znížená",$N$128,0)</f>
        <v>0</v>
      </c>
      <c r="BG128" s="101">
        <f>IF($U$128="zákl. prenesená",$N$128,0)</f>
        <v>0</v>
      </c>
      <c r="BH128" s="101">
        <f>IF($U$128="zníž. prenesená",$N$128,0)</f>
        <v>0</v>
      </c>
      <c r="BI128" s="101">
        <f>IF($U$128="nulová",$N$128,0)</f>
        <v>0</v>
      </c>
      <c r="BJ128" s="9" t="s">
        <v>129</v>
      </c>
      <c r="BK128" s="101">
        <f>ROUND($L$128*$K$128,2)</f>
        <v>0</v>
      </c>
      <c r="BL128" s="9" t="s">
        <v>204</v>
      </c>
      <c r="BM128" s="9" t="s">
        <v>152</v>
      </c>
    </row>
    <row r="129" spans="2:65" s="9" customFormat="1" ht="27" customHeight="1">
      <c r="B129" s="22"/>
      <c r="C129" s="122" t="s">
        <v>164</v>
      </c>
      <c r="D129" s="122" t="s">
        <v>148</v>
      </c>
      <c r="E129" s="123" t="s">
        <v>745</v>
      </c>
      <c r="F129" s="158" t="s">
        <v>746</v>
      </c>
      <c r="G129" s="158"/>
      <c r="H129" s="158"/>
      <c r="I129" s="158"/>
      <c r="J129" s="124" t="s">
        <v>203</v>
      </c>
      <c r="K129" s="125">
        <v>3.3</v>
      </c>
      <c r="L129" s="159"/>
      <c r="M129" s="159"/>
      <c r="N129" s="159">
        <f>ROUND($L$129*$K$129,2)</f>
        <v>0</v>
      </c>
      <c r="O129" s="159"/>
      <c r="P129" s="159"/>
      <c r="Q129" s="159"/>
      <c r="R129" s="23"/>
      <c r="T129" s="126"/>
      <c r="U129" s="28" t="s">
        <v>38</v>
      </c>
      <c r="V129" s="127">
        <v>0</v>
      </c>
      <c r="W129" s="127">
        <f>$V$129*$K$129</f>
        <v>0</v>
      </c>
      <c r="X129" s="127">
        <v>0</v>
      </c>
      <c r="Y129" s="127">
        <f>$X$129*$K$129</f>
        <v>0</v>
      </c>
      <c r="Z129" s="127">
        <v>0</v>
      </c>
      <c r="AA129" s="128">
        <f>$Z$129*$K$129</f>
        <v>0</v>
      </c>
      <c r="AR129" s="9" t="s">
        <v>204</v>
      </c>
      <c r="AT129" s="9" t="s">
        <v>148</v>
      </c>
      <c r="AU129" s="9" t="s">
        <v>129</v>
      </c>
      <c r="AY129" s="9" t="s">
        <v>147</v>
      </c>
      <c r="BE129" s="101">
        <f>IF($U$129="základná",$N$129,0)</f>
        <v>0</v>
      </c>
      <c r="BF129" s="101">
        <f>IF($U$129="znížená",$N$129,0)</f>
        <v>0</v>
      </c>
      <c r="BG129" s="101">
        <f>IF($U$129="zákl. prenesená",$N$129,0)</f>
        <v>0</v>
      </c>
      <c r="BH129" s="101">
        <f>IF($U$129="zníž. prenesená",$N$129,0)</f>
        <v>0</v>
      </c>
      <c r="BI129" s="101">
        <f>IF($U$129="nulová",$N$129,0)</f>
        <v>0</v>
      </c>
      <c r="BJ129" s="9" t="s">
        <v>129</v>
      </c>
      <c r="BK129" s="101">
        <f>ROUND($L$129*$K$129,2)</f>
        <v>0</v>
      </c>
      <c r="BL129" s="9" t="s">
        <v>204</v>
      </c>
      <c r="BM129" s="9" t="s">
        <v>164</v>
      </c>
    </row>
    <row r="130" spans="2:65" s="9" customFormat="1" ht="15.75" customHeight="1">
      <c r="B130" s="22"/>
      <c r="C130" s="122" t="s">
        <v>97</v>
      </c>
      <c r="D130" s="122" t="s">
        <v>148</v>
      </c>
      <c r="E130" s="123" t="s">
        <v>747</v>
      </c>
      <c r="F130" s="158" t="s">
        <v>748</v>
      </c>
      <c r="G130" s="158"/>
      <c r="H130" s="158"/>
      <c r="I130" s="158"/>
      <c r="J130" s="124" t="s">
        <v>742</v>
      </c>
      <c r="K130" s="125">
        <v>0.11</v>
      </c>
      <c r="L130" s="159"/>
      <c r="M130" s="159"/>
      <c r="N130" s="159">
        <f>ROUND($L$130*$K$130,2)</f>
        <v>0</v>
      </c>
      <c r="O130" s="159"/>
      <c r="P130" s="159"/>
      <c r="Q130" s="159"/>
      <c r="R130" s="23"/>
      <c r="T130" s="126"/>
      <c r="U130" s="28" t="s">
        <v>38</v>
      </c>
      <c r="V130" s="127">
        <v>0</v>
      </c>
      <c r="W130" s="127">
        <f>$V$130*$K$130</f>
        <v>0</v>
      </c>
      <c r="X130" s="127">
        <v>0</v>
      </c>
      <c r="Y130" s="127">
        <f>$X$130*$K$130</f>
        <v>0</v>
      </c>
      <c r="Z130" s="127">
        <v>0</v>
      </c>
      <c r="AA130" s="128">
        <f>$Z$130*$K$130</f>
        <v>0</v>
      </c>
      <c r="AR130" s="9" t="s">
        <v>204</v>
      </c>
      <c r="AT130" s="9" t="s">
        <v>148</v>
      </c>
      <c r="AU130" s="9" t="s">
        <v>129</v>
      </c>
      <c r="AY130" s="9" t="s">
        <v>147</v>
      </c>
      <c r="BE130" s="101">
        <f>IF($U$130="základná",$N$130,0)</f>
        <v>0</v>
      </c>
      <c r="BF130" s="101">
        <f>IF($U$130="znížená",$N$130,0)</f>
        <v>0</v>
      </c>
      <c r="BG130" s="101">
        <f>IF($U$130="zákl. prenesená",$N$130,0)</f>
        <v>0</v>
      </c>
      <c r="BH130" s="101">
        <f>IF($U$130="zníž. prenesená",$N$130,0)</f>
        <v>0</v>
      </c>
      <c r="BI130" s="101">
        <f>IF($U$130="nulová",$N$130,0)</f>
        <v>0</v>
      </c>
      <c r="BJ130" s="9" t="s">
        <v>129</v>
      </c>
      <c r="BK130" s="101">
        <f>ROUND($L$130*$K$130,2)</f>
        <v>0</v>
      </c>
      <c r="BL130" s="9" t="s">
        <v>204</v>
      </c>
      <c r="BM130" s="9" t="s">
        <v>97</v>
      </c>
    </row>
    <row r="131" spans="2:65" s="9" customFormat="1" ht="15.75" customHeight="1">
      <c r="B131" s="22"/>
      <c r="C131" s="129" t="s">
        <v>171</v>
      </c>
      <c r="D131" s="129" t="s">
        <v>219</v>
      </c>
      <c r="E131" s="130" t="s">
        <v>749</v>
      </c>
      <c r="F131" s="161" t="s">
        <v>750</v>
      </c>
      <c r="G131" s="161"/>
      <c r="H131" s="161"/>
      <c r="I131" s="161"/>
      <c r="J131" s="131" t="s">
        <v>742</v>
      </c>
      <c r="K131" s="132">
        <v>0.11</v>
      </c>
      <c r="L131" s="162"/>
      <c r="M131" s="162"/>
      <c r="N131" s="162">
        <f>ROUND($L$131*$K$131,2)</f>
        <v>0</v>
      </c>
      <c r="O131" s="162"/>
      <c r="P131" s="162"/>
      <c r="Q131" s="162"/>
      <c r="R131" s="23"/>
      <c r="T131" s="126"/>
      <c r="U131" s="28" t="s">
        <v>38</v>
      </c>
      <c r="V131" s="127">
        <v>0</v>
      </c>
      <c r="W131" s="127">
        <f>$V$131*$K$131</f>
        <v>0</v>
      </c>
      <c r="X131" s="127">
        <v>0</v>
      </c>
      <c r="Y131" s="127">
        <f>$X$131*$K$131</f>
        <v>0</v>
      </c>
      <c r="Z131" s="127">
        <v>0</v>
      </c>
      <c r="AA131" s="128">
        <f>$Z$131*$K$131</f>
        <v>0</v>
      </c>
      <c r="AR131" s="9" t="s">
        <v>223</v>
      </c>
      <c r="AT131" s="9" t="s">
        <v>219</v>
      </c>
      <c r="AU131" s="9" t="s">
        <v>129</v>
      </c>
      <c r="AY131" s="9" t="s">
        <v>147</v>
      </c>
      <c r="BE131" s="101">
        <f>IF($U$131="základná",$N$131,0)</f>
        <v>0</v>
      </c>
      <c r="BF131" s="101">
        <f>IF($U$131="znížená",$N$131,0)</f>
        <v>0</v>
      </c>
      <c r="BG131" s="101">
        <f>IF($U$131="zákl. prenesená",$N$131,0)</f>
        <v>0</v>
      </c>
      <c r="BH131" s="101">
        <f>IF($U$131="zníž. prenesená",$N$131,0)</f>
        <v>0</v>
      </c>
      <c r="BI131" s="101">
        <f>IF($U$131="nulová",$N$131,0)</f>
        <v>0</v>
      </c>
      <c r="BJ131" s="9" t="s">
        <v>129</v>
      </c>
      <c r="BK131" s="101">
        <f>ROUND($L$131*$K$131,2)</f>
        <v>0</v>
      </c>
      <c r="BL131" s="9" t="s">
        <v>204</v>
      </c>
      <c r="BM131" s="9" t="s">
        <v>171</v>
      </c>
    </row>
    <row r="132" spans="2:65" s="9" customFormat="1" ht="15.75" customHeight="1">
      <c r="B132" s="22"/>
      <c r="C132" s="122" t="s">
        <v>175</v>
      </c>
      <c r="D132" s="122" t="s">
        <v>148</v>
      </c>
      <c r="E132" s="123" t="s">
        <v>751</v>
      </c>
      <c r="F132" s="158" t="s">
        <v>752</v>
      </c>
      <c r="G132" s="158"/>
      <c r="H132" s="158"/>
      <c r="I132" s="158"/>
      <c r="J132" s="124" t="s">
        <v>203</v>
      </c>
      <c r="K132" s="125">
        <v>3.3</v>
      </c>
      <c r="L132" s="159"/>
      <c r="M132" s="159"/>
      <c r="N132" s="159">
        <f>ROUND($L$132*$K$132,2)</f>
        <v>0</v>
      </c>
      <c r="O132" s="159"/>
      <c r="P132" s="159"/>
      <c r="Q132" s="159"/>
      <c r="R132" s="23"/>
      <c r="T132" s="126"/>
      <c r="U132" s="28" t="s">
        <v>38</v>
      </c>
      <c r="V132" s="127">
        <v>0</v>
      </c>
      <c r="W132" s="127">
        <f>$V$132*$K$132</f>
        <v>0</v>
      </c>
      <c r="X132" s="127">
        <v>0</v>
      </c>
      <c r="Y132" s="127">
        <f>$X$132*$K$132</f>
        <v>0</v>
      </c>
      <c r="Z132" s="127">
        <v>0</v>
      </c>
      <c r="AA132" s="128">
        <f>$Z$132*$K$132</f>
        <v>0</v>
      </c>
      <c r="AR132" s="9" t="s">
        <v>204</v>
      </c>
      <c r="AT132" s="9" t="s">
        <v>148</v>
      </c>
      <c r="AU132" s="9" t="s">
        <v>129</v>
      </c>
      <c r="AY132" s="9" t="s">
        <v>147</v>
      </c>
      <c r="BE132" s="101">
        <f>IF($U$132="základná",$N$132,0)</f>
        <v>0</v>
      </c>
      <c r="BF132" s="101">
        <f>IF($U$132="znížená",$N$132,0)</f>
        <v>0</v>
      </c>
      <c r="BG132" s="101">
        <f>IF($U$132="zákl. prenesená",$N$132,0)</f>
        <v>0</v>
      </c>
      <c r="BH132" s="101">
        <f>IF($U$132="zníž. prenesená",$N$132,0)</f>
        <v>0</v>
      </c>
      <c r="BI132" s="101">
        <f>IF($U$132="nulová",$N$132,0)</f>
        <v>0</v>
      </c>
      <c r="BJ132" s="9" t="s">
        <v>129</v>
      </c>
      <c r="BK132" s="101">
        <f>ROUND($L$132*$K$132,2)</f>
        <v>0</v>
      </c>
      <c r="BL132" s="9" t="s">
        <v>204</v>
      </c>
      <c r="BM132" s="9" t="s">
        <v>175</v>
      </c>
    </row>
    <row r="133" spans="2:65" s="9" customFormat="1" ht="27" customHeight="1">
      <c r="B133" s="22"/>
      <c r="C133" s="122" t="s">
        <v>180</v>
      </c>
      <c r="D133" s="122" t="s">
        <v>148</v>
      </c>
      <c r="E133" s="123" t="s">
        <v>753</v>
      </c>
      <c r="F133" s="158" t="s">
        <v>754</v>
      </c>
      <c r="G133" s="158"/>
      <c r="H133" s="158"/>
      <c r="I133" s="158"/>
      <c r="J133" s="124" t="s">
        <v>203</v>
      </c>
      <c r="K133" s="125">
        <v>3.3</v>
      </c>
      <c r="L133" s="159"/>
      <c r="M133" s="159"/>
      <c r="N133" s="159">
        <f>ROUND($L$133*$K$133,2)</f>
        <v>0</v>
      </c>
      <c r="O133" s="159"/>
      <c r="P133" s="159"/>
      <c r="Q133" s="159"/>
      <c r="R133" s="23"/>
      <c r="T133" s="126"/>
      <c r="U133" s="28" t="s">
        <v>38</v>
      </c>
      <c r="V133" s="127">
        <v>0</v>
      </c>
      <c r="W133" s="127">
        <f>$V$133*$K$133</f>
        <v>0</v>
      </c>
      <c r="X133" s="127">
        <v>0</v>
      </c>
      <c r="Y133" s="127">
        <f>$X$133*$K$133</f>
        <v>0</v>
      </c>
      <c r="Z133" s="127">
        <v>0</v>
      </c>
      <c r="AA133" s="128">
        <f>$Z$133*$K$133</f>
        <v>0</v>
      </c>
      <c r="AR133" s="9" t="s">
        <v>204</v>
      </c>
      <c r="AT133" s="9" t="s">
        <v>148</v>
      </c>
      <c r="AU133" s="9" t="s">
        <v>129</v>
      </c>
      <c r="AY133" s="9" t="s">
        <v>147</v>
      </c>
      <c r="BE133" s="101">
        <f>IF($U$133="základná",$N$133,0)</f>
        <v>0</v>
      </c>
      <c r="BF133" s="101">
        <f>IF($U$133="znížená",$N$133,0)</f>
        <v>0</v>
      </c>
      <c r="BG133" s="101">
        <f>IF($U$133="zákl. prenesená",$N$133,0)</f>
        <v>0</v>
      </c>
      <c r="BH133" s="101">
        <f>IF($U$133="zníž. prenesená",$N$133,0)</f>
        <v>0</v>
      </c>
      <c r="BI133" s="101">
        <f>IF($U$133="nulová",$N$133,0)</f>
        <v>0</v>
      </c>
      <c r="BJ133" s="9" t="s">
        <v>129</v>
      </c>
      <c r="BK133" s="101">
        <f>ROUND($L$133*$K$133,2)</f>
        <v>0</v>
      </c>
      <c r="BL133" s="9" t="s">
        <v>204</v>
      </c>
      <c r="BM133" s="9" t="s">
        <v>180</v>
      </c>
    </row>
    <row r="134" spans="2:63" s="112" customFormat="1" ht="30.75" customHeight="1">
      <c r="B134" s="113"/>
      <c r="D134" s="121" t="s">
        <v>731</v>
      </c>
      <c r="E134" s="121"/>
      <c r="F134" s="121"/>
      <c r="G134" s="121"/>
      <c r="H134" s="121"/>
      <c r="I134" s="121"/>
      <c r="J134" s="121"/>
      <c r="K134" s="121"/>
      <c r="L134" s="121"/>
      <c r="M134" s="121"/>
      <c r="N134" s="160">
        <f>$BK$134</f>
        <v>0</v>
      </c>
      <c r="O134" s="160"/>
      <c r="P134" s="160"/>
      <c r="Q134" s="160"/>
      <c r="R134" s="115"/>
      <c r="T134" s="116"/>
      <c r="W134" s="117">
        <f>SUM($W$135:$W$145)</f>
        <v>0</v>
      </c>
      <c r="Y134" s="117">
        <f>SUM($Y$135:$Y$145)</f>
        <v>0</v>
      </c>
      <c r="AA134" s="118">
        <f>SUM($AA$135:$AA$145)</f>
        <v>0</v>
      </c>
      <c r="AR134" s="119" t="s">
        <v>129</v>
      </c>
      <c r="AT134" s="119" t="s">
        <v>70</v>
      </c>
      <c r="AU134" s="119" t="s">
        <v>76</v>
      </c>
      <c r="AY134" s="119" t="s">
        <v>147</v>
      </c>
      <c r="BK134" s="120">
        <f>SUM($BK$135:$BK$145)</f>
        <v>0</v>
      </c>
    </row>
    <row r="135" spans="2:65" s="9" customFormat="1" ht="15.75" customHeight="1">
      <c r="B135" s="22"/>
      <c r="C135" s="122" t="s">
        <v>184</v>
      </c>
      <c r="D135" s="122" t="s">
        <v>148</v>
      </c>
      <c r="E135" s="123" t="s">
        <v>755</v>
      </c>
      <c r="F135" s="158" t="s">
        <v>756</v>
      </c>
      <c r="G135" s="158"/>
      <c r="H135" s="158"/>
      <c r="I135" s="158"/>
      <c r="J135" s="124" t="s">
        <v>291</v>
      </c>
      <c r="K135" s="125">
        <v>0.11</v>
      </c>
      <c r="L135" s="159"/>
      <c r="M135" s="159"/>
      <c r="N135" s="159">
        <f>ROUND($L$135*$K$135,2)</f>
        <v>0</v>
      </c>
      <c r="O135" s="159"/>
      <c r="P135" s="159"/>
      <c r="Q135" s="159"/>
      <c r="R135" s="23"/>
      <c r="T135" s="126"/>
      <c r="U135" s="28" t="s">
        <v>38</v>
      </c>
      <c r="V135" s="127">
        <v>0</v>
      </c>
      <c r="W135" s="127">
        <f>$V$135*$K$135</f>
        <v>0</v>
      </c>
      <c r="X135" s="127">
        <v>0</v>
      </c>
      <c r="Y135" s="127">
        <f>$X$135*$K$135</f>
        <v>0</v>
      </c>
      <c r="Z135" s="127">
        <v>0</v>
      </c>
      <c r="AA135" s="128">
        <f>$Z$135*$K$135</f>
        <v>0</v>
      </c>
      <c r="AR135" s="9" t="s">
        <v>204</v>
      </c>
      <c r="AT135" s="9" t="s">
        <v>148</v>
      </c>
      <c r="AU135" s="9" t="s">
        <v>129</v>
      </c>
      <c r="AY135" s="9" t="s">
        <v>147</v>
      </c>
      <c r="BE135" s="101">
        <f>IF($U$135="základná",$N$135,0)</f>
        <v>0</v>
      </c>
      <c r="BF135" s="101">
        <f>IF($U$135="znížená",$N$135,0)</f>
        <v>0</v>
      </c>
      <c r="BG135" s="101">
        <f>IF($U$135="zákl. prenesená",$N$135,0)</f>
        <v>0</v>
      </c>
      <c r="BH135" s="101">
        <f>IF($U$135="zníž. prenesená",$N$135,0)</f>
        <v>0</v>
      </c>
      <c r="BI135" s="101">
        <f>IF($U$135="nulová",$N$135,0)</f>
        <v>0</v>
      </c>
      <c r="BJ135" s="9" t="s">
        <v>129</v>
      </c>
      <c r="BK135" s="101">
        <f>ROUND($L$135*$K$135,2)</f>
        <v>0</v>
      </c>
      <c r="BL135" s="9" t="s">
        <v>204</v>
      </c>
      <c r="BM135" s="9" t="s">
        <v>184</v>
      </c>
    </row>
    <row r="136" spans="2:65" s="9" customFormat="1" ht="15.75" customHeight="1">
      <c r="B136" s="22"/>
      <c r="C136" s="122" t="s">
        <v>188</v>
      </c>
      <c r="D136" s="122" t="s">
        <v>148</v>
      </c>
      <c r="E136" s="123" t="s">
        <v>757</v>
      </c>
      <c r="F136" s="158" t="s">
        <v>758</v>
      </c>
      <c r="G136" s="158"/>
      <c r="H136" s="158"/>
      <c r="I136" s="158"/>
      <c r="J136" s="124" t="s">
        <v>291</v>
      </c>
      <c r="K136" s="125">
        <v>0.11</v>
      </c>
      <c r="L136" s="159"/>
      <c r="M136" s="159"/>
      <c r="N136" s="159">
        <f>ROUND($L$136*$K$136,2)</f>
        <v>0</v>
      </c>
      <c r="O136" s="159"/>
      <c r="P136" s="159"/>
      <c r="Q136" s="159"/>
      <c r="R136" s="23"/>
      <c r="T136" s="126"/>
      <c r="U136" s="28" t="s">
        <v>38</v>
      </c>
      <c r="V136" s="127">
        <v>0</v>
      </c>
      <c r="W136" s="127">
        <f>$V$136*$K$136</f>
        <v>0</v>
      </c>
      <c r="X136" s="127">
        <v>0</v>
      </c>
      <c r="Y136" s="127">
        <f>$X$136*$K$136</f>
        <v>0</v>
      </c>
      <c r="Z136" s="127">
        <v>0</v>
      </c>
      <c r="AA136" s="128">
        <f>$Z$136*$K$136</f>
        <v>0</v>
      </c>
      <c r="AR136" s="9" t="s">
        <v>204</v>
      </c>
      <c r="AT136" s="9" t="s">
        <v>148</v>
      </c>
      <c r="AU136" s="9" t="s">
        <v>129</v>
      </c>
      <c r="AY136" s="9" t="s">
        <v>147</v>
      </c>
      <c r="BE136" s="101">
        <f>IF($U$136="základná",$N$136,0)</f>
        <v>0</v>
      </c>
      <c r="BF136" s="101">
        <f>IF($U$136="znížená",$N$136,0)</f>
        <v>0</v>
      </c>
      <c r="BG136" s="101">
        <f>IF($U$136="zákl. prenesená",$N$136,0)</f>
        <v>0</v>
      </c>
      <c r="BH136" s="101">
        <f>IF($U$136="zníž. prenesená",$N$136,0)</f>
        <v>0</v>
      </c>
      <c r="BI136" s="101">
        <f>IF($U$136="nulová",$N$136,0)</f>
        <v>0</v>
      </c>
      <c r="BJ136" s="9" t="s">
        <v>129</v>
      </c>
      <c r="BK136" s="101">
        <f>ROUND($L$136*$K$136,2)</f>
        <v>0</v>
      </c>
      <c r="BL136" s="9" t="s">
        <v>204</v>
      </c>
      <c r="BM136" s="9" t="s">
        <v>188</v>
      </c>
    </row>
    <row r="137" spans="2:65" s="9" customFormat="1" ht="27" customHeight="1">
      <c r="B137" s="22"/>
      <c r="C137" s="122" t="s">
        <v>192</v>
      </c>
      <c r="D137" s="122" t="s">
        <v>148</v>
      </c>
      <c r="E137" s="123" t="s">
        <v>759</v>
      </c>
      <c r="F137" s="158" t="s">
        <v>760</v>
      </c>
      <c r="G137" s="158"/>
      <c r="H137" s="158"/>
      <c r="I137" s="158"/>
      <c r="J137" s="124" t="s">
        <v>203</v>
      </c>
      <c r="K137" s="125">
        <v>3.3</v>
      </c>
      <c r="L137" s="159"/>
      <c r="M137" s="159"/>
      <c r="N137" s="159">
        <f>ROUND($L$137*$K$137,2)</f>
        <v>0</v>
      </c>
      <c r="O137" s="159"/>
      <c r="P137" s="159"/>
      <c r="Q137" s="159"/>
      <c r="R137" s="23"/>
      <c r="T137" s="126"/>
      <c r="U137" s="28" t="s">
        <v>38</v>
      </c>
      <c r="V137" s="127">
        <v>0</v>
      </c>
      <c r="W137" s="127">
        <f>$V$137*$K$137</f>
        <v>0</v>
      </c>
      <c r="X137" s="127">
        <v>0</v>
      </c>
      <c r="Y137" s="127">
        <f>$X$137*$K$137</f>
        <v>0</v>
      </c>
      <c r="Z137" s="127">
        <v>0</v>
      </c>
      <c r="AA137" s="128">
        <f>$Z$137*$K$137</f>
        <v>0</v>
      </c>
      <c r="AR137" s="9" t="s">
        <v>204</v>
      </c>
      <c r="AT137" s="9" t="s">
        <v>148</v>
      </c>
      <c r="AU137" s="9" t="s">
        <v>129</v>
      </c>
      <c r="AY137" s="9" t="s">
        <v>147</v>
      </c>
      <c r="BE137" s="101">
        <f>IF($U$137="základná",$N$137,0)</f>
        <v>0</v>
      </c>
      <c r="BF137" s="101">
        <f>IF($U$137="znížená",$N$137,0)</f>
        <v>0</v>
      </c>
      <c r="BG137" s="101">
        <f>IF($U$137="zákl. prenesená",$N$137,0)</f>
        <v>0</v>
      </c>
      <c r="BH137" s="101">
        <f>IF($U$137="zníž. prenesená",$N$137,0)</f>
        <v>0</v>
      </c>
      <c r="BI137" s="101">
        <f>IF($U$137="nulová",$N$137,0)</f>
        <v>0</v>
      </c>
      <c r="BJ137" s="9" t="s">
        <v>129</v>
      </c>
      <c r="BK137" s="101">
        <f>ROUND($L$137*$K$137,2)</f>
        <v>0</v>
      </c>
      <c r="BL137" s="9" t="s">
        <v>204</v>
      </c>
      <c r="BM137" s="9" t="s">
        <v>192</v>
      </c>
    </row>
    <row r="138" spans="2:65" s="9" customFormat="1" ht="39" customHeight="1">
      <c r="B138" s="22"/>
      <c r="C138" s="122" t="s">
        <v>196</v>
      </c>
      <c r="D138" s="122" t="s">
        <v>148</v>
      </c>
      <c r="E138" s="123" t="s">
        <v>761</v>
      </c>
      <c r="F138" s="158" t="s">
        <v>762</v>
      </c>
      <c r="G138" s="158"/>
      <c r="H138" s="158"/>
      <c r="I138" s="158"/>
      <c r="J138" s="124" t="s">
        <v>291</v>
      </c>
      <c r="K138" s="125">
        <v>0.11</v>
      </c>
      <c r="L138" s="159"/>
      <c r="M138" s="159"/>
      <c r="N138" s="159">
        <f>ROUND($L$138*$K$138,2)</f>
        <v>0</v>
      </c>
      <c r="O138" s="159"/>
      <c r="P138" s="159"/>
      <c r="Q138" s="159"/>
      <c r="R138" s="23"/>
      <c r="T138" s="126"/>
      <c r="U138" s="28" t="s">
        <v>38</v>
      </c>
      <c r="V138" s="127">
        <v>0</v>
      </c>
      <c r="W138" s="127">
        <f>$V$138*$K$138</f>
        <v>0</v>
      </c>
      <c r="X138" s="127">
        <v>0</v>
      </c>
      <c r="Y138" s="127">
        <f>$X$138*$K$138</f>
        <v>0</v>
      </c>
      <c r="Z138" s="127">
        <v>0</v>
      </c>
      <c r="AA138" s="128">
        <f>$Z$138*$K$138</f>
        <v>0</v>
      </c>
      <c r="AR138" s="9" t="s">
        <v>204</v>
      </c>
      <c r="AT138" s="9" t="s">
        <v>148</v>
      </c>
      <c r="AU138" s="9" t="s">
        <v>129</v>
      </c>
      <c r="AY138" s="9" t="s">
        <v>147</v>
      </c>
      <c r="BE138" s="101">
        <f>IF($U$138="základná",$N$138,0)</f>
        <v>0</v>
      </c>
      <c r="BF138" s="101">
        <f>IF($U$138="znížená",$N$138,0)</f>
        <v>0</v>
      </c>
      <c r="BG138" s="101">
        <f>IF($U$138="zákl. prenesená",$N$138,0)</f>
        <v>0</v>
      </c>
      <c r="BH138" s="101">
        <f>IF($U$138="zníž. prenesená",$N$138,0)</f>
        <v>0</v>
      </c>
      <c r="BI138" s="101">
        <f>IF($U$138="nulová",$N$138,0)</f>
        <v>0</v>
      </c>
      <c r="BJ138" s="9" t="s">
        <v>129</v>
      </c>
      <c r="BK138" s="101">
        <f>ROUND($L$138*$K$138,2)</f>
        <v>0</v>
      </c>
      <c r="BL138" s="9" t="s">
        <v>204</v>
      </c>
      <c r="BM138" s="9" t="s">
        <v>196</v>
      </c>
    </row>
    <row r="139" spans="2:65" s="9" customFormat="1" ht="51" customHeight="1">
      <c r="B139" s="22"/>
      <c r="C139" s="129" t="s">
        <v>200</v>
      </c>
      <c r="D139" s="129" t="s">
        <v>219</v>
      </c>
      <c r="E139" s="130" t="s">
        <v>763</v>
      </c>
      <c r="F139" s="161" t="s">
        <v>764</v>
      </c>
      <c r="G139" s="161"/>
      <c r="H139" s="161"/>
      <c r="I139" s="161"/>
      <c r="J139" s="131" t="s">
        <v>291</v>
      </c>
      <c r="K139" s="132">
        <v>0.11</v>
      </c>
      <c r="L139" s="162"/>
      <c r="M139" s="162"/>
      <c r="N139" s="162">
        <f>ROUND($L$139*$K$139,2)</f>
        <v>0</v>
      </c>
      <c r="O139" s="162"/>
      <c r="P139" s="162"/>
      <c r="Q139" s="162"/>
      <c r="R139" s="23"/>
      <c r="T139" s="126"/>
      <c r="U139" s="28" t="s">
        <v>38</v>
      </c>
      <c r="V139" s="127">
        <v>0</v>
      </c>
      <c r="W139" s="127">
        <f>$V$139*$K$139</f>
        <v>0</v>
      </c>
      <c r="X139" s="127">
        <v>0</v>
      </c>
      <c r="Y139" s="127">
        <f>$X$139*$K$139</f>
        <v>0</v>
      </c>
      <c r="Z139" s="127">
        <v>0</v>
      </c>
      <c r="AA139" s="128">
        <f>$Z$139*$K$139</f>
        <v>0</v>
      </c>
      <c r="AR139" s="9" t="s">
        <v>223</v>
      </c>
      <c r="AT139" s="9" t="s">
        <v>219</v>
      </c>
      <c r="AU139" s="9" t="s">
        <v>129</v>
      </c>
      <c r="AY139" s="9" t="s">
        <v>147</v>
      </c>
      <c r="BE139" s="101">
        <f>IF($U$139="základná",$N$139,0)</f>
        <v>0</v>
      </c>
      <c r="BF139" s="101">
        <f>IF($U$139="znížená",$N$139,0)</f>
        <v>0</v>
      </c>
      <c r="BG139" s="101">
        <f>IF($U$139="zákl. prenesená",$N$139,0)</f>
        <v>0</v>
      </c>
      <c r="BH139" s="101">
        <f>IF($U$139="zníž. prenesená",$N$139,0)</f>
        <v>0</v>
      </c>
      <c r="BI139" s="101">
        <f>IF($U$139="nulová",$N$139,0)</f>
        <v>0</v>
      </c>
      <c r="BJ139" s="9" t="s">
        <v>129</v>
      </c>
      <c r="BK139" s="101">
        <f>ROUND($L$139*$K$139,2)</f>
        <v>0</v>
      </c>
      <c r="BL139" s="9" t="s">
        <v>204</v>
      </c>
      <c r="BM139" s="9" t="s">
        <v>200</v>
      </c>
    </row>
    <row r="140" spans="2:65" s="9" customFormat="1" ht="27" customHeight="1">
      <c r="B140" s="22"/>
      <c r="C140" s="122" t="s">
        <v>206</v>
      </c>
      <c r="D140" s="122" t="s">
        <v>148</v>
      </c>
      <c r="E140" s="123" t="s">
        <v>765</v>
      </c>
      <c r="F140" s="158" t="s">
        <v>766</v>
      </c>
      <c r="G140" s="158"/>
      <c r="H140" s="158"/>
      <c r="I140" s="158"/>
      <c r="J140" s="124" t="s">
        <v>291</v>
      </c>
      <c r="K140" s="125">
        <v>0.11</v>
      </c>
      <c r="L140" s="159"/>
      <c r="M140" s="159"/>
      <c r="N140" s="159">
        <f>ROUND($L$140*$K$140,2)</f>
        <v>0</v>
      </c>
      <c r="O140" s="159"/>
      <c r="P140" s="159"/>
      <c r="Q140" s="159"/>
      <c r="R140" s="23"/>
      <c r="T140" s="126"/>
      <c r="U140" s="28" t="s">
        <v>38</v>
      </c>
      <c r="V140" s="127">
        <v>0</v>
      </c>
      <c r="W140" s="127">
        <f>$V$140*$K$140</f>
        <v>0</v>
      </c>
      <c r="X140" s="127">
        <v>0</v>
      </c>
      <c r="Y140" s="127">
        <f>$X$140*$K$140</f>
        <v>0</v>
      </c>
      <c r="Z140" s="127">
        <v>0</v>
      </c>
      <c r="AA140" s="128">
        <f>$Z$140*$K$140</f>
        <v>0</v>
      </c>
      <c r="AR140" s="9" t="s">
        <v>204</v>
      </c>
      <c r="AT140" s="9" t="s">
        <v>148</v>
      </c>
      <c r="AU140" s="9" t="s">
        <v>129</v>
      </c>
      <c r="AY140" s="9" t="s">
        <v>147</v>
      </c>
      <c r="BE140" s="101">
        <f>IF($U$140="základná",$N$140,0)</f>
        <v>0</v>
      </c>
      <c r="BF140" s="101">
        <f>IF($U$140="znížená",$N$140,0)</f>
        <v>0</v>
      </c>
      <c r="BG140" s="101">
        <f>IF($U$140="zákl. prenesená",$N$140,0)</f>
        <v>0</v>
      </c>
      <c r="BH140" s="101">
        <f>IF($U$140="zníž. prenesená",$N$140,0)</f>
        <v>0</v>
      </c>
      <c r="BI140" s="101">
        <f>IF($U$140="nulová",$N$140,0)</f>
        <v>0</v>
      </c>
      <c r="BJ140" s="9" t="s">
        <v>129</v>
      </c>
      <c r="BK140" s="101">
        <f>ROUND($L$140*$K$140,2)</f>
        <v>0</v>
      </c>
      <c r="BL140" s="9" t="s">
        <v>204</v>
      </c>
      <c r="BM140" s="9" t="s">
        <v>206</v>
      </c>
    </row>
    <row r="141" spans="2:65" s="9" customFormat="1" ht="39" customHeight="1">
      <c r="B141" s="22"/>
      <c r="C141" s="129" t="s">
        <v>204</v>
      </c>
      <c r="D141" s="129" t="s">
        <v>219</v>
      </c>
      <c r="E141" s="130" t="s">
        <v>767</v>
      </c>
      <c r="F141" s="161" t="s">
        <v>768</v>
      </c>
      <c r="G141" s="161"/>
      <c r="H141" s="161"/>
      <c r="I141" s="161"/>
      <c r="J141" s="131" t="s">
        <v>291</v>
      </c>
      <c r="K141" s="132">
        <v>0.11</v>
      </c>
      <c r="L141" s="162"/>
      <c r="M141" s="162"/>
      <c r="N141" s="162">
        <f>ROUND($L$141*$K$141,2)</f>
        <v>0</v>
      </c>
      <c r="O141" s="162"/>
      <c r="P141" s="162"/>
      <c r="Q141" s="162"/>
      <c r="R141" s="23"/>
      <c r="T141" s="126"/>
      <c r="U141" s="28" t="s">
        <v>38</v>
      </c>
      <c r="V141" s="127">
        <v>0</v>
      </c>
      <c r="W141" s="127">
        <f>$V$141*$K$141</f>
        <v>0</v>
      </c>
      <c r="X141" s="127">
        <v>0</v>
      </c>
      <c r="Y141" s="127">
        <f>$X$141*$K$141</f>
        <v>0</v>
      </c>
      <c r="Z141" s="127">
        <v>0</v>
      </c>
      <c r="AA141" s="128">
        <f>$Z$141*$K$141</f>
        <v>0</v>
      </c>
      <c r="AR141" s="9" t="s">
        <v>223</v>
      </c>
      <c r="AT141" s="9" t="s">
        <v>219</v>
      </c>
      <c r="AU141" s="9" t="s">
        <v>129</v>
      </c>
      <c r="AY141" s="9" t="s">
        <v>147</v>
      </c>
      <c r="BE141" s="101">
        <f>IF($U$141="základná",$N$141,0)</f>
        <v>0</v>
      </c>
      <c r="BF141" s="101">
        <f>IF($U$141="znížená",$N$141,0)</f>
        <v>0</v>
      </c>
      <c r="BG141" s="101">
        <f>IF($U$141="zákl. prenesená",$N$141,0)</f>
        <v>0</v>
      </c>
      <c r="BH141" s="101">
        <f>IF($U$141="zníž. prenesená",$N$141,0)</f>
        <v>0</v>
      </c>
      <c r="BI141" s="101">
        <f>IF($U$141="nulová",$N$141,0)</f>
        <v>0</v>
      </c>
      <c r="BJ141" s="9" t="s">
        <v>129</v>
      </c>
      <c r="BK141" s="101">
        <f>ROUND($L$141*$K$141,2)</f>
        <v>0</v>
      </c>
      <c r="BL141" s="9" t="s">
        <v>204</v>
      </c>
      <c r="BM141" s="9" t="s">
        <v>204</v>
      </c>
    </row>
    <row r="142" spans="2:65" s="9" customFormat="1" ht="15.75" customHeight="1">
      <c r="B142" s="22"/>
      <c r="C142" s="122" t="s">
        <v>214</v>
      </c>
      <c r="D142" s="122" t="s">
        <v>148</v>
      </c>
      <c r="E142" s="123" t="s">
        <v>769</v>
      </c>
      <c r="F142" s="158" t="s">
        <v>770</v>
      </c>
      <c r="G142" s="158"/>
      <c r="H142" s="158"/>
      <c r="I142" s="158"/>
      <c r="J142" s="124" t="s">
        <v>291</v>
      </c>
      <c r="K142" s="125">
        <v>0.22</v>
      </c>
      <c r="L142" s="159"/>
      <c r="M142" s="159"/>
      <c r="N142" s="159">
        <f>ROUND($L$142*$K$142,2)</f>
        <v>0</v>
      </c>
      <c r="O142" s="159"/>
      <c r="P142" s="159"/>
      <c r="Q142" s="159"/>
      <c r="R142" s="23"/>
      <c r="T142" s="126"/>
      <c r="U142" s="28" t="s">
        <v>38</v>
      </c>
      <c r="V142" s="127">
        <v>0</v>
      </c>
      <c r="W142" s="127">
        <f>$V$142*$K$142</f>
        <v>0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9" t="s">
        <v>204</v>
      </c>
      <c r="AT142" s="9" t="s">
        <v>148</v>
      </c>
      <c r="AU142" s="9" t="s">
        <v>129</v>
      </c>
      <c r="AY142" s="9" t="s">
        <v>147</v>
      </c>
      <c r="BE142" s="101">
        <f>IF($U$142="základná",$N$142,0)</f>
        <v>0</v>
      </c>
      <c r="BF142" s="101">
        <f>IF($U$142="znížená",$N$142,0)</f>
        <v>0</v>
      </c>
      <c r="BG142" s="101">
        <f>IF($U$142="zákl. prenesená",$N$142,0)</f>
        <v>0</v>
      </c>
      <c r="BH142" s="101">
        <f>IF($U$142="zníž. prenesená",$N$142,0)</f>
        <v>0</v>
      </c>
      <c r="BI142" s="101">
        <f>IF($U$142="nulová",$N$142,0)</f>
        <v>0</v>
      </c>
      <c r="BJ142" s="9" t="s">
        <v>129</v>
      </c>
      <c r="BK142" s="101">
        <f>ROUND($L$142*$K$142,2)</f>
        <v>0</v>
      </c>
      <c r="BL142" s="9" t="s">
        <v>204</v>
      </c>
      <c r="BM142" s="9" t="s">
        <v>214</v>
      </c>
    </row>
    <row r="143" spans="2:65" s="9" customFormat="1" ht="27" customHeight="1">
      <c r="B143" s="22"/>
      <c r="C143" s="129" t="s">
        <v>260</v>
      </c>
      <c r="D143" s="129" t="s">
        <v>219</v>
      </c>
      <c r="E143" s="130" t="s">
        <v>771</v>
      </c>
      <c r="F143" s="161" t="s">
        <v>772</v>
      </c>
      <c r="G143" s="161"/>
      <c r="H143" s="161"/>
      <c r="I143" s="161"/>
      <c r="J143" s="131" t="s">
        <v>291</v>
      </c>
      <c r="K143" s="132">
        <v>0.22</v>
      </c>
      <c r="L143" s="162"/>
      <c r="M143" s="162"/>
      <c r="N143" s="162">
        <f>ROUND($L$143*$K$143,2)</f>
        <v>0</v>
      </c>
      <c r="O143" s="162"/>
      <c r="P143" s="162"/>
      <c r="Q143" s="162"/>
      <c r="R143" s="23"/>
      <c r="T143" s="126"/>
      <c r="U143" s="28" t="s">
        <v>38</v>
      </c>
      <c r="V143" s="127">
        <v>0</v>
      </c>
      <c r="W143" s="127">
        <f>$V$143*$K$143</f>
        <v>0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9" t="s">
        <v>223</v>
      </c>
      <c r="AT143" s="9" t="s">
        <v>219</v>
      </c>
      <c r="AU143" s="9" t="s">
        <v>129</v>
      </c>
      <c r="AY143" s="9" t="s">
        <v>147</v>
      </c>
      <c r="BE143" s="101">
        <f>IF($U$143="základná",$N$143,0)</f>
        <v>0</v>
      </c>
      <c r="BF143" s="101">
        <f>IF($U$143="znížená",$N$143,0)</f>
        <v>0</v>
      </c>
      <c r="BG143" s="101">
        <f>IF($U$143="zákl. prenesená",$N$143,0)</f>
        <v>0</v>
      </c>
      <c r="BH143" s="101">
        <f>IF($U$143="zníž. prenesená",$N$143,0)</f>
        <v>0</v>
      </c>
      <c r="BI143" s="101">
        <f>IF($U$143="nulová",$N$143,0)</f>
        <v>0</v>
      </c>
      <c r="BJ143" s="9" t="s">
        <v>129</v>
      </c>
      <c r="BK143" s="101">
        <f>ROUND($L$143*$K$143,2)</f>
        <v>0</v>
      </c>
      <c r="BL143" s="9" t="s">
        <v>204</v>
      </c>
      <c r="BM143" s="9" t="s">
        <v>260</v>
      </c>
    </row>
    <row r="144" spans="2:65" s="9" customFormat="1" ht="15.75" customHeight="1">
      <c r="B144" s="22"/>
      <c r="C144" s="122" t="s">
        <v>218</v>
      </c>
      <c r="D144" s="122" t="s">
        <v>148</v>
      </c>
      <c r="E144" s="123" t="s">
        <v>773</v>
      </c>
      <c r="F144" s="158" t="s">
        <v>774</v>
      </c>
      <c r="G144" s="158"/>
      <c r="H144" s="158"/>
      <c r="I144" s="158"/>
      <c r="J144" s="124" t="s">
        <v>742</v>
      </c>
      <c r="K144" s="125">
        <v>0.11</v>
      </c>
      <c r="L144" s="159"/>
      <c r="M144" s="159"/>
      <c r="N144" s="159">
        <f>ROUND($L$144*$K$144,2)</f>
        <v>0</v>
      </c>
      <c r="O144" s="159"/>
      <c r="P144" s="159"/>
      <c r="Q144" s="159"/>
      <c r="R144" s="23"/>
      <c r="T144" s="126"/>
      <c r="U144" s="28" t="s">
        <v>38</v>
      </c>
      <c r="V144" s="127">
        <v>0</v>
      </c>
      <c r="W144" s="127">
        <f>$V$144*$K$144</f>
        <v>0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9" t="s">
        <v>204</v>
      </c>
      <c r="AT144" s="9" t="s">
        <v>148</v>
      </c>
      <c r="AU144" s="9" t="s">
        <v>129</v>
      </c>
      <c r="AY144" s="9" t="s">
        <v>147</v>
      </c>
      <c r="BE144" s="101">
        <f>IF($U$144="základná",$N$144,0)</f>
        <v>0</v>
      </c>
      <c r="BF144" s="101">
        <f>IF($U$144="znížená",$N$144,0)</f>
        <v>0</v>
      </c>
      <c r="BG144" s="101">
        <f>IF($U$144="zákl. prenesená",$N$144,0)</f>
        <v>0</v>
      </c>
      <c r="BH144" s="101">
        <f>IF($U$144="zníž. prenesená",$N$144,0)</f>
        <v>0</v>
      </c>
      <c r="BI144" s="101">
        <f>IF($U$144="nulová",$N$144,0)</f>
        <v>0</v>
      </c>
      <c r="BJ144" s="9" t="s">
        <v>129</v>
      </c>
      <c r="BK144" s="101">
        <f>ROUND($L$144*$K$144,2)</f>
        <v>0</v>
      </c>
      <c r="BL144" s="9" t="s">
        <v>204</v>
      </c>
      <c r="BM144" s="9" t="s">
        <v>218</v>
      </c>
    </row>
    <row r="145" spans="2:65" s="9" customFormat="1" ht="39" customHeight="1">
      <c r="B145" s="22"/>
      <c r="C145" s="129" t="s">
        <v>9</v>
      </c>
      <c r="D145" s="129" t="s">
        <v>219</v>
      </c>
      <c r="E145" s="130" t="s">
        <v>775</v>
      </c>
      <c r="F145" s="161" t="s">
        <v>776</v>
      </c>
      <c r="G145" s="161"/>
      <c r="H145" s="161"/>
      <c r="I145" s="161"/>
      <c r="J145" s="131" t="s">
        <v>291</v>
      </c>
      <c r="K145" s="132">
        <v>0.11</v>
      </c>
      <c r="L145" s="162"/>
      <c r="M145" s="162"/>
      <c r="N145" s="162">
        <f>ROUND($L$145*$K$145,2)</f>
        <v>0</v>
      </c>
      <c r="O145" s="162"/>
      <c r="P145" s="162"/>
      <c r="Q145" s="162"/>
      <c r="R145" s="23"/>
      <c r="T145" s="126"/>
      <c r="U145" s="28" t="s">
        <v>38</v>
      </c>
      <c r="V145" s="127">
        <v>0</v>
      </c>
      <c r="W145" s="127">
        <f>$V$145*$K$145</f>
        <v>0</v>
      </c>
      <c r="X145" s="127">
        <v>0</v>
      </c>
      <c r="Y145" s="127">
        <f>$X$145*$K$145</f>
        <v>0</v>
      </c>
      <c r="Z145" s="127">
        <v>0</v>
      </c>
      <c r="AA145" s="128">
        <f>$Z$145*$K$145</f>
        <v>0</v>
      </c>
      <c r="AR145" s="9" t="s">
        <v>223</v>
      </c>
      <c r="AT145" s="9" t="s">
        <v>219</v>
      </c>
      <c r="AU145" s="9" t="s">
        <v>129</v>
      </c>
      <c r="AY145" s="9" t="s">
        <v>147</v>
      </c>
      <c r="BE145" s="101">
        <f>IF($U$145="základná",$N$145,0)</f>
        <v>0</v>
      </c>
      <c r="BF145" s="101">
        <f>IF($U$145="znížená",$N$145,0)</f>
        <v>0</v>
      </c>
      <c r="BG145" s="101">
        <f>IF($U$145="zákl. prenesená",$N$145,0)</f>
        <v>0</v>
      </c>
      <c r="BH145" s="101">
        <f>IF($U$145="zníž. prenesená",$N$145,0)</f>
        <v>0</v>
      </c>
      <c r="BI145" s="101">
        <f>IF($U$145="nulová",$N$145,0)</f>
        <v>0</v>
      </c>
      <c r="BJ145" s="9" t="s">
        <v>129</v>
      </c>
      <c r="BK145" s="101">
        <f>ROUND($L$145*$K$145,2)</f>
        <v>0</v>
      </c>
      <c r="BL145" s="9" t="s">
        <v>204</v>
      </c>
      <c r="BM145" s="9" t="s">
        <v>9</v>
      </c>
    </row>
    <row r="146" spans="2:63" s="112" customFormat="1" ht="30.75" customHeight="1">
      <c r="B146" s="113"/>
      <c r="D146" s="121" t="s">
        <v>732</v>
      </c>
      <c r="E146" s="121"/>
      <c r="F146" s="121"/>
      <c r="G146" s="121"/>
      <c r="H146" s="121"/>
      <c r="I146" s="121"/>
      <c r="J146" s="121"/>
      <c r="K146" s="121"/>
      <c r="L146" s="121"/>
      <c r="M146" s="121"/>
      <c r="N146" s="160">
        <f>$BK$146</f>
        <v>0</v>
      </c>
      <c r="O146" s="160"/>
      <c r="P146" s="160"/>
      <c r="Q146" s="160"/>
      <c r="R146" s="115"/>
      <c r="T146" s="116"/>
      <c r="W146" s="117">
        <f>SUM($W$147:$W$149)</f>
        <v>0</v>
      </c>
      <c r="Y146" s="117">
        <f>SUM($Y$147:$Y$149)</f>
        <v>0</v>
      </c>
      <c r="AA146" s="118">
        <f>SUM($AA$147:$AA$149)</f>
        <v>0</v>
      </c>
      <c r="AR146" s="119" t="s">
        <v>129</v>
      </c>
      <c r="AT146" s="119" t="s">
        <v>70</v>
      </c>
      <c r="AU146" s="119" t="s">
        <v>76</v>
      </c>
      <c r="AY146" s="119" t="s">
        <v>147</v>
      </c>
      <c r="BK146" s="120">
        <f>SUM($BK$147:$BK$149)</f>
        <v>0</v>
      </c>
    </row>
    <row r="147" spans="2:65" s="9" customFormat="1" ht="27" customHeight="1">
      <c r="B147" s="22"/>
      <c r="C147" s="122" t="s">
        <v>228</v>
      </c>
      <c r="D147" s="122" t="s">
        <v>148</v>
      </c>
      <c r="E147" s="123" t="s">
        <v>777</v>
      </c>
      <c r="F147" s="158" t="s">
        <v>778</v>
      </c>
      <c r="G147" s="158"/>
      <c r="H147" s="158"/>
      <c r="I147" s="158"/>
      <c r="J147" s="124" t="s">
        <v>291</v>
      </c>
      <c r="K147" s="125">
        <v>0.11</v>
      </c>
      <c r="L147" s="159"/>
      <c r="M147" s="159"/>
      <c r="N147" s="159">
        <f>ROUND($L$147*$K$147,2)</f>
        <v>0</v>
      </c>
      <c r="O147" s="159"/>
      <c r="P147" s="159"/>
      <c r="Q147" s="159"/>
      <c r="R147" s="23"/>
      <c r="T147" s="126"/>
      <c r="U147" s="28" t="s">
        <v>38</v>
      </c>
      <c r="V147" s="127">
        <v>0</v>
      </c>
      <c r="W147" s="127">
        <f>$V$147*$K$147</f>
        <v>0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9" t="s">
        <v>204</v>
      </c>
      <c r="AT147" s="9" t="s">
        <v>148</v>
      </c>
      <c r="AU147" s="9" t="s">
        <v>129</v>
      </c>
      <c r="AY147" s="9" t="s">
        <v>147</v>
      </c>
      <c r="BE147" s="101">
        <f>IF($U$147="základná",$N$147,0)</f>
        <v>0</v>
      </c>
      <c r="BF147" s="101">
        <f>IF($U$147="znížená",$N$147,0)</f>
        <v>0</v>
      </c>
      <c r="BG147" s="101">
        <f>IF($U$147="zákl. prenesená",$N$147,0)</f>
        <v>0</v>
      </c>
      <c r="BH147" s="101">
        <f>IF($U$147="zníž. prenesená",$N$147,0)</f>
        <v>0</v>
      </c>
      <c r="BI147" s="101">
        <f>IF($U$147="nulová",$N$147,0)</f>
        <v>0</v>
      </c>
      <c r="BJ147" s="9" t="s">
        <v>129</v>
      </c>
      <c r="BK147" s="101">
        <f>ROUND($L$147*$K$147,2)</f>
        <v>0</v>
      </c>
      <c r="BL147" s="9" t="s">
        <v>204</v>
      </c>
      <c r="BM147" s="9" t="s">
        <v>228</v>
      </c>
    </row>
    <row r="148" spans="2:65" s="9" customFormat="1" ht="39" customHeight="1">
      <c r="B148" s="22"/>
      <c r="C148" s="122" t="s">
        <v>232</v>
      </c>
      <c r="D148" s="122" t="s">
        <v>148</v>
      </c>
      <c r="E148" s="123" t="s">
        <v>779</v>
      </c>
      <c r="F148" s="158" t="s">
        <v>780</v>
      </c>
      <c r="G148" s="158"/>
      <c r="H148" s="158"/>
      <c r="I148" s="158"/>
      <c r="J148" s="124" t="s">
        <v>291</v>
      </c>
      <c r="K148" s="125">
        <v>0.11</v>
      </c>
      <c r="L148" s="159"/>
      <c r="M148" s="159"/>
      <c r="N148" s="159">
        <f>ROUND($L$148*$K$148,2)</f>
        <v>0</v>
      </c>
      <c r="O148" s="159"/>
      <c r="P148" s="159"/>
      <c r="Q148" s="159"/>
      <c r="R148" s="23"/>
      <c r="T148" s="126"/>
      <c r="U148" s="28" t="s">
        <v>38</v>
      </c>
      <c r="V148" s="127">
        <v>0</v>
      </c>
      <c r="W148" s="127">
        <f>$V$148*$K$148</f>
        <v>0</v>
      </c>
      <c r="X148" s="127">
        <v>0</v>
      </c>
      <c r="Y148" s="127">
        <f>$X$148*$K$148</f>
        <v>0</v>
      </c>
      <c r="Z148" s="127">
        <v>0</v>
      </c>
      <c r="AA148" s="128">
        <f>$Z$148*$K$148</f>
        <v>0</v>
      </c>
      <c r="AR148" s="9" t="s">
        <v>204</v>
      </c>
      <c r="AT148" s="9" t="s">
        <v>148</v>
      </c>
      <c r="AU148" s="9" t="s">
        <v>129</v>
      </c>
      <c r="AY148" s="9" t="s">
        <v>147</v>
      </c>
      <c r="BE148" s="101">
        <f>IF($U$148="základná",$N$148,0)</f>
        <v>0</v>
      </c>
      <c r="BF148" s="101">
        <f>IF($U$148="znížená",$N$148,0)</f>
        <v>0</v>
      </c>
      <c r="BG148" s="101">
        <f>IF($U$148="zákl. prenesená",$N$148,0)</f>
        <v>0</v>
      </c>
      <c r="BH148" s="101">
        <f>IF($U$148="zníž. prenesená",$N$148,0)</f>
        <v>0</v>
      </c>
      <c r="BI148" s="101">
        <f>IF($U$148="nulová",$N$148,0)</f>
        <v>0</v>
      </c>
      <c r="BJ148" s="9" t="s">
        <v>129</v>
      </c>
      <c r="BK148" s="101">
        <f>ROUND($L$148*$K$148,2)</f>
        <v>0</v>
      </c>
      <c r="BL148" s="9" t="s">
        <v>204</v>
      </c>
      <c r="BM148" s="9" t="s">
        <v>232</v>
      </c>
    </row>
    <row r="149" spans="2:65" s="9" customFormat="1" ht="15.75" customHeight="1">
      <c r="B149" s="22"/>
      <c r="C149" s="122" t="s">
        <v>236</v>
      </c>
      <c r="D149" s="122" t="s">
        <v>148</v>
      </c>
      <c r="E149" s="123" t="s">
        <v>781</v>
      </c>
      <c r="F149" s="158" t="s">
        <v>782</v>
      </c>
      <c r="G149" s="158"/>
      <c r="H149" s="158"/>
      <c r="I149" s="158"/>
      <c r="J149" s="124" t="s">
        <v>203</v>
      </c>
      <c r="K149" s="125">
        <v>4.4</v>
      </c>
      <c r="L149" s="159"/>
      <c r="M149" s="159"/>
      <c r="N149" s="159">
        <f>ROUND($L$149*$K$149,2)</f>
        <v>0</v>
      </c>
      <c r="O149" s="159"/>
      <c r="P149" s="159"/>
      <c r="Q149" s="159"/>
      <c r="R149" s="23"/>
      <c r="T149" s="126"/>
      <c r="U149" s="28" t="s">
        <v>38</v>
      </c>
      <c r="V149" s="127">
        <v>0</v>
      </c>
      <c r="W149" s="127">
        <f>$V$149*$K$149</f>
        <v>0</v>
      </c>
      <c r="X149" s="127">
        <v>0</v>
      </c>
      <c r="Y149" s="127">
        <f>$X$149*$K$149</f>
        <v>0</v>
      </c>
      <c r="Z149" s="127">
        <v>0</v>
      </c>
      <c r="AA149" s="128">
        <f>$Z$149*$K$149</f>
        <v>0</v>
      </c>
      <c r="AR149" s="9" t="s">
        <v>204</v>
      </c>
      <c r="AT149" s="9" t="s">
        <v>148</v>
      </c>
      <c r="AU149" s="9" t="s">
        <v>129</v>
      </c>
      <c r="AY149" s="9" t="s">
        <v>147</v>
      </c>
      <c r="BE149" s="101">
        <f>IF($U$149="základná",$N$149,0)</f>
        <v>0</v>
      </c>
      <c r="BF149" s="101">
        <f>IF($U$149="znížená",$N$149,0)</f>
        <v>0</v>
      </c>
      <c r="BG149" s="101">
        <f>IF($U$149="zákl. prenesená",$N$149,0)</f>
        <v>0</v>
      </c>
      <c r="BH149" s="101">
        <f>IF($U$149="zníž. prenesená",$N$149,0)</f>
        <v>0</v>
      </c>
      <c r="BI149" s="101">
        <f>IF($U$149="nulová",$N$149,0)</f>
        <v>0</v>
      </c>
      <c r="BJ149" s="9" t="s">
        <v>129</v>
      </c>
      <c r="BK149" s="101">
        <f>ROUND($L$149*$K$149,2)</f>
        <v>0</v>
      </c>
      <c r="BL149" s="9" t="s">
        <v>204</v>
      </c>
      <c r="BM149" s="9" t="s">
        <v>236</v>
      </c>
    </row>
    <row r="150" spans="2:63" s="112" customFormat="1" ht="30.75" customHeight="1">
      <c r="B150" s="113"/>
      <c r="D150" s="121" t="s">
        <v>733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60">
        <f>$BK$150</f>
        <v>0</v>
      </c>
      <c r="O150" s="160"/>
      <c r="P150" s="160"/>
      <c r="Q150" s="160"/>
      <c r="R150" s="115"/>
      <c r="T150" s="116"/>
      <c r="W150" s="117">
        <f>SUM($W$151:$W$167)</f>
        <v>0</v>
      </c>
      <c r="Y150" s="117">
        <f>SUM($Y$151:$Y$167)</f>
        <v>0</v>
      </c>
      <c r="AA150" s="118">
        <f>SUM($AA$151:$AA$167)</f>
        <v>0</v>
      </c>
      <c r="AR150" s="119" t="s">
        <v>129</v>
      </c>
      <c r="AT150" s="119" t="s">
        <v>70</v>
      </c>
      <c r="AU150" s="119" t="s">
        <v>76</v>
      </c>
      <c r="AY150" s="119" t="s">
        <v>147</v>
      </c>
      <c r="BK150" s="120">
        <f>SUM($BK$151:$BK$167)</f>
        <v>0</v>
      </c>
    </row>
    <row r="151" spans="2:65" s="9" customFormat="1" ht="15.75" customHeight="1">
      <c r="B151" s="22"/>
      <c r="C151" s="122" t="s">
        <v>240</v>
      </c>
      <c r="D151" s="122" t="s">
        <v>148</v>
      </c>
      <c r="E151" s="123" t="s">
        <v>783</v>
      </c>
      <c r="F151" s="158" t="s">
        <v>784</v>
      </c>
      <c r="G151" s="158"/>
      <c r="H151" s="158"/>
      <c r="I151" s="158"/>
      <c r="J151" s="124" t="s">
        <v>291</v>
      </c>
      <c r="K151" s="125">
        <v>0.11</v>
      </c>
      <c r="L151" s="159"/>
      <c r="M151" s="159"/>
      <c r="N151" s="159">
        <f>ROUND($L$151*$K$151,2)</f>
        <v>0</v>
      </c>
      <c r="O151" s="159"/>
      <c r="P151" s="159"/>
      <c r="Q151" s="159"/>
      <c r="R151" s="23"/>
      <c r="T151" s="126"/>
      <c r="U151" s="28" t="s">
        <v>38</v>
      </c>
      <c r="V151" s="127">
        <v>0</v>
      </c>
      <c r="W151" s="127">
        <f>$V$151*$K$151</f>
        <v>0</v>
      </c>
      <c r="X151" s="127">
        <v>0</v>
      </c>
      <c r="Y151" s="127">
        <f>$X$151*$K$151</f>
        <v>0</v>
      </c>
      <c r="Z151" s="127">
        <v>0</v>
      </c>
      <c r="AA151" s="128">
        <f>$Z$151*$K$151</f>
        <v>0</v>
      </c>
      <c r="AR151" s="9" t="s">
        <v>204</v>
      </c>
      <c r="AT151" s="9" t="s">
        <v>148</v>
      </c>
      <c r="AU151" s="9" t="s">
        <v>129</v>
      </c>
      <c r="AY151" s="9" t="s">
        <v>147</v>
      </c>
      <c r="BE151" s="101">
        <f>IF($U$151="základná",$N$151,0)</f>
        <v>0</v>
      </c>
      <c r="BF151" s="101">
        <f>IF($U$151="znížená",$N$151,0)</f>
        <v>0</v>
      </c>
      <c r="BG151" s="101">
        <f>IF($U$151="zákl. prenesená",$N$151,0)</f>
        <v>0</v>
      </c>
      <c r="BH151" s="101">
        <f>IF($U$151="zníž. prenesená",$N$151,0)</f>
        <v>0</v>
      </c>
      <c r="BI151" s="101">
        <f>IF($U$151="nulová",$N$151,0)</f>
        <v>0</v>
      </c>
      <c r="BJ151" s="9" t="s">
        <v>129</v>
      </c>
      <c r="BK151" s="101">
        <f>ROUND($L$151*$K$151,2)</f>
        <v>0</v>
      </c>
      <c r="BL151" s="9" t="s">
        <v>204</v>
      </c>
      <c r="BM151" s="9" t="s">
        <v>240</v>
      </c>
    </row>
    <row r="152" spans="2:65" s="9" customFormat="1" ht="15.75" customHeight="1">
      <c r="B152" s="22"/>
      <c r="C152" s="129" t="s">
        <v>244</v>
      </c>
      <c r="D152" s="129" t="s">
        <v>219</v>
      </c>
      <c r="E152" s="130" t="s">
        <v>785</v>
      </c>
      <c r="F152" s="161" t="s">
        <v>786</v>
      </c>
      <c r="G152" s="161"/>
      <c r="H152" s="161"/>
      <c r="I152" s="161"/>
      <c r="J152" s="131" t="s">
        <v>291</v>
      </c>
      <c r="K152" s="132">
        <v>0.11</v>
      </c>
      <c r="L152" s="162"/>
      <c r="M152" s="162"/>
      <c r="N152" s="162">
        <f>ROUND($L$152*$K$152,2)</f>
        <v>0</v>
      </c>
      <c r="O152" s="162"/>
      <c r="P152" s="162"/>
      <c r="Q152" s="162"/>
      <c r="R152" s="23"/>
      <c r="T152" s="126"/>
      <c r="U152" s="28" t="s">
        <v>38</v>
      </c>
      <c r="V152" s="127">
        <v>0</v>
      </c>
      <c r="W152" s="127">
        <f>$V$152*$K$152</f>
        <v>0</v>
      </c>
      <c r="X152" s="127">
        <v>0</v>
      </c>
      <c r="Y152" s="127">
        <f>$X$152*$K$152</f>
        <v>0</v>
      </c>
      <c r="Z152" s="127">
        <v>0</v>
      </c>
      <c r="AA152" s="128">
        <f>$Z$152*$K$152</f>
        <v>0</v>
      </c>
      <c r="AR152" s="9" t="s">
        <v>223</v>
      </c>
      <c r="AT152" s="9" t="s">
        <v>219</v>
      </c>
      <c r="AU152" s="9" t="s">
        <v>129</v>
      </c>
      <c r="AY152" s="9" t="s">
        <v>147</v>
      </c>
      <c r="BE152" s="101">
        <f>IF($U$152="základná",$N$152,0)</f>
        <v>0</v>
      </c>
      <c r="BF152" s="101">
        <f>IF($U$152="znížená",$N$152,0)</f>
        <v>0</v>
      </c>
      <c r="BG152" s="101">
        <f>IF($U$152="zákl. prenesená",$N$152,0)</f>
        <v>0</v>
      </c>
      <c r="BH152" s="101">
        <f>IF($U$152="zníž. prenesená",$N$152,0)</f>
        <v>0</v>
      </c>
      <c r="BI152" s="101">
        <f>IF($U$152="nulová",$N$152,0)</f>
        <v>0</v>
      </c>
      <c r="BJ152" s="9" t="s">
        <v>129</v>
      </c>
      <c r="BK152" s="101">
        <f>ROUND($L$152*$K$152,2)</f>
        <v>0</v>
      </c>
      <c r="BL152" s="9" t="s">
        <v>204</v>
      </c>
      <c r="BM152" s="9" t="s">
        <v>244</v>
      </c>
    </row>
    <row r="153" spans="2:65" s="9" customFormat="1" ht="15.75" customHeight="1">
      <c r="B153" s="22"/>
      <c r="C153" s="122" t="s">
        <v>248</v>
      </c>
      <c r="D153" s="122" t="s">
        <v>148</v>
      </c>
      <c r="E153" s="123" t="s">
        <v>787</v>
      </c>
      <c r="F153" s="158" t="s">
        <v>788</v>
      </c>
      <c r="G153" s="158"/>
      <c r="H153" s="158"/>
      <c r="I153" s="158"/>
      <c r="J153" s="124" t="s">
        <v>291</v>
      </c>
      <c r="K153" s="125">
        <v>0.11</v>
      </c>
      <c r="L153" s="159"/>
      <c r="M153" s="159"/>
      <c r="N153" s="159">
        <f>ROUND($L$153*$K$153,2)</f>
        <v>0</v>
      </c>
      <c r="O153" s="159"/>
      <c r="P153" s="159"/>
      <c r="Q153" s="159"/>
      <c r="R153" s="23"/>
      <c r="T153" s="126"/>
      <c r="U153" s="28" t="s">
        <v>38</v>
      </c>
      <c r="V153" s="127">
        <v>0</v>
      </c>
      <c r="W153" s="127">
        <f>$V$153*$K$153</f>
        <v>0</v>
      </c>
      <c r="X153" s="127">
        <v>0</v>
      </c>
      <c r="Y153" s="127">
        <f>$X$153*$K$153</f>
        <v>0</v>
      </c>
      <c r="Z153" s="127">
        <v>0</v>
      </c>
      <c r="AA153" s="128">
        <f>$Z$153*$K$153</f>
        <v>0</v>
      </c>
      <c r="AR153" s="9" t="s">
        <v>204</v>
      </c>
      <c r="AT153" s="9" t="s">
        <v>148</v>
      </c>
      <c r="AU153" s="9" t="s">
        <v>129</v>
      </c>
      <c r="AY153" s="9" t="s">
        <v>147</v>
      </c>
      <c r="BE153" s="101">
        <f>IF($U$153="základná",$N$153,0)</f>
        <v>0</v>
      </c>
      <c r="BF153" s="101">
        <f>IF($U$153="znížená",$N$153,0)</f>
        <v>0</v>
      </c>
      <c r="BG153" s="101">
        <f>IF($U$153="zákl. prenesená",$N$153,0)</f>
        <v>0</v>
      </c>
      <c r="BH153" s="101">
        <f>IF($U$153="zníž. prenesená",$N$153,0)</f>
        <v>0</v>
      </c>
      <c r="BI153" s="101">
        <f>IF($U$153="nulová",$N$153,0)</f>
        <v>0</v>
      </c>
      <c r="BJ153" s="9" t="s">
        <v>129</v>
      </c>
      <c r="BK153" s="101">
        <f>ROUND($L$153*$K$153,2)</f>
        <v>0</v>
      </c>
      <c r="BL153" s="9" t="s">
        <v>204</v>
      </c>
      <c r="BM153" s="9" t="s">
        <v>248</v>
      </c>
    </row>
    <row r="154" spans="2:65" s="9" customFormat="1" ht="27" customHeight="1">
      <c r="B154" s="22"/>
      <c r="C154" s="129" t="s">
        <v>252</v>
      </c>
      <c r="D154" s="129" t="s">
        <v>219</v>
      </c>
      <c r="E154" s="130" t="s">
        <v>789</v>
      </c>
      <c r="F154" s="161" t="s">
        <v>790</v>
      </c>
      <c r="G154" s="161"/>
      <c r="H154" s="161"/>
      <c r="I154" s="161"/>
      <c r="J154" s="131" t="s">
        <v>291</v>
      </c>
      <c r="K154" s="132">
        <v>0.11</v>
      </c>
      <c r="L154" s="162"/>
      <c r="M154" s="162"/>
      <c r="N154" s="162">
        <f>ROUND($L$154*$K$154,2)</f>
        <v>0</v>
      </c>
      <c r="O154" s="162"/>
      <c r="P154" s="162"/>
      <c r="Q154" s="162"/>
      <c r="R154" s="23"/>
      <c r="T154" s="126"/>
      <c r="U154" s="28" t="s">
        <v>38</v>
      </c>
      <c r="V154" s="127">
        <v>0</v>
      </c>
      <c r="W154" s="127">
        <f>$V$154*$K$154</f>
        <v>0</v>
      </c>
      <c r="X154" s="127">
        <v>0</v>
      </c>
      <c r="Y154" s="127">
        <f>$X$154*$K$154</f>
        <v>0</v>
      </c>
      <c r="Z154" s="127">
        <v>0</v>
      </c>
      <c r="AA154" s="128">
        <f>$Z$154*$K$154</f>
        <v>0</v>
      </c>
      <c r="AR154" s="9" t="s">
        <v>223</v>
      </c>
      <c r="AT154" s="9" t="s">
        <v>219</v>
      </c>
      <c r="AU154" s="9" t="s">
        <v>129</v>
      </c>
      <c r="AY154" s="9" t="s">
        <v>147</v>
      </c>
      <c r="BE154" s="101">
        <f>IF($U$154="základná",$N$154,0)</f>
        <v>0</v>
      </c>
      <c r="BF154" s="101">
        <f>IF($U$154="znížená",$N$154,0)</f>
        <v>0</v>
      </c>
      <c r="BG154" s="101">
        <f>IF($U$154="zákl. prenesená",$N$154,0)</f>
        <v>0</v>
      </c>
      <c r="BH154" s="101">
        <f>IF($U$154="zníž. prenesená",$N$154,0)</f>
        <v>0</v>
      </c>
      <c r="BI154" s="101">
        <f>IF($U$154="nulová",$N$154,0)</f>
        <v>0</v>
      </c>
      <c r="BJ154" s="9" t="s">
        <v>129</v>
      </c>
      <c r="BK154" s="101">
        <f>ROUND($L$154*$K$154,2)</f>
        <v>0</v>
      </c>
      <c r="BL154" s="9" t="s">
        <v>204</v>
      </c>
      <c r="BM154" s="9" t="s">
        <v>252</v>
      </c>
    </row>
    <row r="155" spans="2:65" s="9" customFormat="1" ht="15.75" customHeight="1">
      <c r="B155" s="22"/>
      <c r="C155" s="122" t="s">
        <v>256</v>
      </c>
      <c r="D155" s="122" t="s">
        <v>148</v>
      </c>
      <c r="E155" s="123" t="s">
        <v>791</v>
      </c>
      <c r="F155" s="158" t="s">
        <v>792</v>
      </c>
      <c r="G155" s="158"/>
      <c r="H155" s="158"/>
      <c r="I155" s="158"/>
      <c r="J155" s="124" t="s">
        <v>291</v>
      </c>
      <c r="K155" s="125">
        <v>0.55</v>
      </c>
      <c r="L155" s="159"/>
      <c r="M155" s="159"/>
      <c r="N155" s="159">
        <f>ROUND($L$155*$K$155,2)</f>
        <v>0</v>
      </c>
      <c r="O155" s="159"/>
      <c r="P155" s="159"/>
      <c r="Q155" s="159"/>
      <c r="R155" s="23"/>
      <c r="T155" s="126"/>
      <c r="U155" s="28" t="s">
        <v>38</v>
      </c>
      <c r="V155" s="127">
        <v>0</v>
      </c>
      <c r="W155" s="127">
        <f>$V$155*$K$155</f>
        <v>0</v>
      </c>
      <c r="X155" s="127">
        <v>0</v>
      </c>
      <c r="Y155" s="127">
        <f>$X$155*$K$155</f>
        <v>0</v>
      </c>
      <c r="Z155" s="127">
        <v>0</v>
      </c>
      <c r="AA155" s="128">
        <f>$Z$155*$K$155</f>
        <v>0</v>
      </c>
      <c r="AR155" s="9" t="s">
        <v>204</v>
      </c>
      <c r="AT155" s="9" t="s">
        <v>148</v>
      </c>
      <c r="AU155" s="9" t="s">
        <v>129</v>
      </c>
      <c r="AY155" s="9" t="s">
        <v>147</v>
      </c>
      <c r="BE155" s="101">
        <f>IF($U$155="základná",$N$155,0)</f>
        <v>0</v>
      </c>
      <c r="BF155" s="101">
        <f>IF($U$155="znížená",$N$155,0)</f>
        <v>0</v>
      </c>
      <c r="BG155" s="101">
        <f>IF($U$155="zákl. prenesená",$N$155,0)</f>
        <v>0</v>
      </c>
      <c r="BH155" s="101">
        <f>IF($U$155="zníž. prenesená",$N$155,0)</f>
        <v>0</v>
      </c>
      <c r="BI155" s="101">
        <f>IF($U$155="nulová",$N$155,0)</f>
        <v>0</v>
      </c>
      <c r="BJ155" s="9" t="s">
        <v>129</v>
      </c>
      <c r="BK155" s="101">
        <f>ROUND($L$155*$K$155,2)</f>
        <v>0</v>
      </c>
      <c r="BL155" s="9" t="s">
        <v>204</v>
      </c>
      <c r="BM155" s="9" t="s">
        <v>256</v>
      </c>
    </row>
    <row r="156" spans="2:65" s="9" customFormat="1" ht="15.75" customHeight="1">
      <c r="B156" s="22"/>
      <c r="C156" s="129" t="s">
        <v>264</v>
      </c>
      <c r="D156" s="129" t="s">
        <v>219</v>
      </c>
      <c r="E156" s="130" t="s">
        <v>793</v>
      </c>
      <c r="F156" s="161" t="s">
        <v>794</v>
      </c>
      <c r="G156" s="161"/>
      <c r="H156" s="161"/>
      <c r="I156" s="161"/>
      <c r="J156" s="131" t="s">
        <v>291</v>
      </c>
      <c r="K156" s="132">
        <v>0.22</v>
      </c>
      <c r="L156" s="162"/>
      <c r="M156" s="162"/>
      <c r="N156" s="162">
        <f>ROUND($L$156*$K$156,2)</f>
        <v>0</v>
      </c>
      <c r="O156" s="162"/>
      <c r="P156" s="162"/>
      <c r="Q156" s="162"/>
      <c r="R156" s="23"/>
      <c r="T156" s="126"/>
      <c r="U156" s="28" t="s">
        <v>38</v>
      </c>
      <c r="V156" s="127">
        <v>0</v>
      </c>
      <c r="W156" s="127">
        <f>$V$156*$K$156</f>
        <v>0</v>
      </c>
      <c r="X156" s="127">
        <v>0</v>
      </c>
      <c r="Y156" s="127">
        <f>$X$156*$K$156</f>
        <v>0</v>
      </c>
      <c r="Z156" s="127">
        <v>0</v>
      </c>
      <c r="AA156" s="128">
        <f>$Z$156*$K$156</f>
        <v>0</v>
      </c>
      <c r="AR156" s="9" t="s">
        <v>223</v>
      </c>
      <c r="AT156" s="9" t="s">
        <v>219</v>
      </c>
      <c r="AU156" s="9" t="s">
        <v>129</v>
      </c>
      <c r="AY156" s="9" t="s">
        <v>147</v>
      </c>
      <c r="BE156" s="101">
        <f>IF($U$156="základná",$N$156,0)</f>
        <v>0</v>
      </c>
      <c r="BF156" s="101">
        <f>IF($U$156="znížená",$N$156,0)</f>
        <v>0</v>
      </c>
      <c r="BG156" s="101">
        <f>IF($U$156="zákl. prenesená",$N$156,0)</f>
        <v>0</v>
      </c>
      <c r="BH156" s="101">
        <f>IF($U$156="zníž. prenesená",$N$156,0)</f>
        <v>0</v>
      </c>
      <c r="BI156" s="101">
        <f>IF($U$156="nulová",$N$156,0)</f>
        <v>0</v>
      </c>
      <c r="BJ156" s="9" t="s">
        <v>129</v>
      </c>
      <c r="BK156" s="101">
        <f>ROUND($L$156*$K$156,2)</f>
        <v>0</v>
      </c>
      <c r="BL156" s="9" t="s">
        <v>204</v>
      </c>
      <c r="BM156" s="9" t="s">
        <v>264</v>
      </c>
    </row>
    <row r="157" spans="2:65" s="9" customFormat="1" ht="15.75" customHeight="1">
      <c r="B157" s="22"/>
      <c r="C157" s="129" t="s">
        <v>268</v>
      </c>
      <c r="D157" s="129" t="s">
        <v>219</v>
      </c>
      <c r="E157" s="130" t="s">
        <v>795</v>
      </c>
      <c r="F157" s="161" t="s">
        <v>796</v>
      </c>
      <c r="G157" s="161"/>
      <c r="H157" s="161"/>
      <c r="I157" s="161"/>
      <c r="J157" s="131" t="s">
        <v>291</v>
      </c>
      <c r="K157" s="132">
        <v>0.22</v>
      </c>
      <c r="L157" s="162"/>
      <c r="M157" s="162"/>
      <c r="N157" s="162">
        <f>ROUND($L$157*$K$157,2)</f>
        <v>0</v>
      </c>
      <c r="O157" s="162"/>
      <c r="P157" s="162"/>
      <c r="Q157" s="162"/>
      <c r="R157" s="23"/>
      <c r="T157" s="126"/>
      <c r="U157" s="28" t="s">
        <v>38</v>
      </c>
      <c r="V157" s="127">
        <v>0</v>
      </c>
      <c r="W157" s="127">
        <f>$V$157*$K$157</f>
        <v>0</v>
      </c>
      <c r="X157" s="127">
        <v>0</v>
      </c>
      <c r="Y157" s="127">
        <f>$X$157*$K$157</f>
        <v>0</v>
      </c>
      <c r="Z157" s="127">
        <v>0</v>
      </c>
      <c r="AA157" s="128">
        <f>$Z$157*$K$157</f>
        <v>0</v>
      </c>
      <c r="AR157" s="9" t="s">
        <v>223</v>
      </c>
      <c r="AT157" s="9" t="s">
        <v>219</v>
      </c>
      <c r="AU157" s="9" t="s">
        <v>129</v>
      </c>
      <c r="AY157" s="9" t="s">
        <v>147</v>
      </c>
      <c r="BE157" s="101">
        <f>IF($U$157="základná",$N$157,0)</f>
        <v>0</v>
      </c>
      <c r="BF157" s="101">
        <f>IF($U$157="znížená",$N$157,0)</f>
        <v>0</v>
      </c>
      <c r="BG157" s="101">
        <f>IF($U$157="zákl. prenesená",$N$157,0)</f>
        <v>0</v>
      </c>
      <c r="BH157" s="101">
        <f>IF($U$157="zníž. prenesená",$N$157,0)</f>
        <v>0</v>
      </c>
      <c r="BI157" s="101">
        <f>IF($U$157="nulová",$N$157,0)</f>
        <v>0</v>
      </c>
      <c r="BJ157" s="9" t="s">
        <v>129</v>
      </c>
      <c r="BK157" s="101">
        <f>ROUND($L$157*$K$157,2)</f>
        <v>0</v>
      </c>
      <c r="BL157" s="9" t="s">
        <v>204</v>
      </c>
      <c r="BM157" s="9" t="s">
        <v>268</v>
      </c>
    </row>
    <row r="158" spans="2:65" s="9" customFormat="1" ht="15.75" customHeight="1">
      <c r="B158" s="22"/>
      <c r="C158" s="129" t="s">
        <v>272</v>
      </c>
      <c r="D158" s="129" t="s">
        <v>219</v>
      </c>
      <c r="E158" s="130" t="s">
        <v>797</v>
      </c>
      <c r="F158" s="161" t="s">
        <v>798</v>
      </c>
      <c r="G158" s="161"/>
      <c r="H158" s="161"/>
      <c r="I158" s="161"/>
      <c r="J158" s="131" t="s">
        <v>291</v>
      </c>
      <c r="K158" s="132">
        <v>0.11</v>
      </c>
      <c r="L158" s="162"/>
      <c r="M158" s="162"/>
      <c r="N158" s="162">
        <f>ROUND($L$158*$K$158,2)</f>
        <v>0</v>
      </c>
      <c r="O158" s="162"/>
      <c r="P158" s="162"/>
      <c r="Q158" s="162"/>
      <c r="R158" s="23"/>
      <c r="T158" s="126"/>
      <c r="U158" s="28" t="s">
        <v>38</v>
      </c>
      <c r="V158" s="127">
        <v>0</v>
      </c>
      <c r="W158" s="127">
        <f>$V$158*$K$158</f>
        <v>0</v>
      </c>
      <c r="X158" s="127">
        <v>0</v>
      </c>
      <c r="Y158" s="127">
        <f>$X$158*$K$158</f>
        <v>0</v>
      </c>
      <c r="Z158" s="127">
        <v>0</v>
      </c>
      <c r="AA158" s="128">
        <f>$Z$158*$K$158</f>
        <v>0</v>
      </c>
      <c r="AR158" s="9" t="s">
        <v>223</v>
      </c>
      <c r="AT158" s="9" t="s">
        <v>219</v>
      </c>
      <c r="AU158" s="9" t="s">
        <v>129</v>
      </c>
      <c r="AY158" s="9" t="s">
        <v>147</v>
      </c>
      <c r="BE158" s="101">
        <f>IF($U$158="základná",$N$158,0)</f>
        <v>0</v>
      </c>
      <c r="BF158" s="101">
        <f>IF($U$158="znížená",$N$158,0)</f>
        <v>0</v>
      </c>
      <c r="BG158" s="101">
        <f>IF($U$158="zákl. prenesená",$N$158,0)</f>
        <v>0</v>
      </c>
      <c r="BH158" s="101">
        <f>IF($U$158="zníž. prenesená",$N$158,0)</f>
        <v>0</v>
      </c>
      <c r="BI158" s="101">
        <f>IF($U$158="nulová",$N$158,0)</f>
        <v>0</v>
      </c>
      <c r="BJ158" s="9" t="s">
        <v>129</v>
      </c>
      <c r="BK158" s="101">
        <f>ROUND($L$158*$K$158,2)</f>
        <v>0</v>
      </c>
      <c r="BL158" s="9" t="s">
        <v>204</v>
      </c>
      <c r="BM158" s="9" t="s">
        <v>272</v>
      </c>
    </row>
    <row r="159" spans="2:65" s="9" customFormat="1" ht="15.75" customHeight="1">
      <c r="B159" s="22"/>
      <c r="C159" s="122" t="s">
        <v>223</v>
      </c>
      <c r="D159" s="122" t="s">
        <v>148</v>
      </c>
      <c r="E159" s="123" t="s">
        <v>799</v>
      </c>
      <c r="F159" s="158" t="s">
        <v>800</v>
      </c>
      <c r="G159" s="158"/>
      <c r="H159" s="158"/>
      <c r="I159" s="158"/>
      <c r="J159" s="124" t="s">
        <v>291</v>
      </c>
      <c r="K159" s="125">
        <v>0.11</v>
      </c>
      <c r="L159" s="159"/>
      <c r="M159" s="159"/>
      <c r="N159" s="159">
        <f>ROUND($L$159*$K$159,2)</f>
        <v>0</v>
      </c>
      <c r="O159" s="159"/>
      <c r="P159" s="159"/>
      <c r="Q159" s="159"/>
      <c r="R159" s="23"/>
      <c r="T159" s="126"/>
      <c r="U159" s="28" t="s">
        <v>38</v>
      </c>
      <c r="V159" s="127">
        <v>0</v>
      </c>
      <c r="W159" s="127">
        <f>$V$159*$K$159</f>
        <v>0</v>
      </c>
      <c r="X159" s="127">
        <v>0</v>
      </c>
      <c r="Y159" s="127">
        <f>$X$159*$K$159</f>
        <v>0</v>
      </c>
      <c r="Z159" s="127">
        <v>0</v>
      </c>
      <c r="AA159" s="128">
        <f>$Z$159*$K$159</f>
        <v>0</v>
      </c>
      <c r="AR159" s="9" t="s">
        <v>204</v>
      </c>
      <c r="AT159" s="9" t="s">
        <v>148</v>
      </c>
      <c r="AU159" s="9" t="s">
        <v>129</v>
      </c>
      <c r="AY159" s="9" t="s">
        <v>147</v>
      </c>
      <c r="BE159" s="101">
        <f>IF($U$159="základná",$N$159,0)</f>
        <v>0</v>
      </c>
      <c r="BF159" s="101">
        <f>IF($U$159="znížená",$N$159,0)</f>
        <v>0</v>
      </c>
      <c r="BG159" s="101">
        <f>IF($U$159="zákl. prenesená",$N$159,0)</f>
        <v>0</v>
      </c>
      <c r="BH159" s="101">
        <f>IF($U$159="zníž. prenesená",$N$159,0)</f>
        <v>0</v>
      </c>
      <c r="BI159" s="101">
        <f>IF($U$159="nulová",$N$159,0)</f>
        <v>0</v>
      </c>
      <c r="BJ159" s="9" t="s">
        <v>129</v>
      </c>
      <c r="BK159" s="101">
        <f>ROUND($L$159*$K$159,2)</f>
        <v>0</v>
      </c>
      <c r="BL159" s="9" t="s">
        <v>204</v>
      </c>
      <c r="BM159" s="9" t="s">
        <v>223</v>
      </c>
    </row>
    <row r="160" spans="2:65" s="9" customFormat="1" ht="27" customHeight="1">
      <c r="B160" s="22"/>
      <c r="C160" s="129" t="s">
        <v>279</v>
      </c>
      <c r="D160" s="129" t="s">
        <v>219</v>
      </c>
      <c r="E160" s="130" t="s">
        <v>801</v>
      </c>
      <c r="F160" s="161" t="s">
        <v>802</v>
      </c>
      <c r="G160" s="161"/>
      <c r="H160" s="161"/>
      <c r="I160" s="161"/>
      <c r="J160" s="131" t="s">
        <v>291</v>
      </c>
      <c r="K160" s="132">
        <v>0.11</v>
      </c>
      <c r="L160" s="162"/>
      <c r="M160" s="162"/>
      <c r="N160" s="162">
        <f>ROUND($L$160*$K$160,2)</f>
        <v>0</v>
      </c>
      <c r="O160" s="162"/>
      <c r="P160" s="162"/>
      <c r="Q160" s="162"/>
      <c r="R160" s="23"/>
      <c r="T160" s="126"/>
      <c r="U160" s="28" t="s">
        <v>38</v>
      </c>
      <c r="V160" s="127">
        <v>0</v>
      </c>
      <c r="W160" s="127">
        <f>$V$160*$K$160</f>
        <v>0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9" t="s">
        <v>223</v>
      </c>
      <c r="AT160" s="9" t="s">
        <v>219</v>
      </c>
      <c r="AU160" s="9" t="s">
        <v>129</v>
      </c>
      <c r="AY160" s="9" t="s">
        <v>147</v>
      </c>
      <c r="BE160" s="101">
        <f>IF($U$160="základná",$N$160,0)</f>
        <v>0</v>
      </c>
      <c r="BF160" s="101">
        <f>IF($U$160="znížená",$N$160,0)</f>
        <v>0</v>
      </c>
      <c r="BG160" s="101">
        <f>IF($U$160="zákl. prenesená",$N$160,0)</f>
        <v>0</v>
      </c>
      <c r="BH160" s="101">
        <f>IF($U$160="zníž. prenesená",$N$160,0)</f>
        <v>0</v>
      </c>
      <c r="BI160" s="101">
        <f>IF($U$160="nulová",$N$160,0)</f>
        <v>0</v>
      </c>
      <c r="BJ160" s="9" t="s">
        <v>129</v>
      </c>
      <c r="BK160" s="101">
        <f>ROUND($L$160*$K$160,2)</f>
        <v>0</v>
      </c>
      <c r="BL160" s="9" t="s">
        <v>204</v>
      </c>
      <c r="BM160" s="9" t="s">
        <v>279</v>
      </c>
    </row>
    <row r="161" spans="2:65" s="9" customFormat="1" ht="15.75" customHeight="1">
      <c r="B161" s="22"/>
      <c r="C161" s="122" t="s">
        <v>283</v>
      </c>
      <c r="D161" s="122" t="s">
        <v>148</v>
      </c>
      <c r="E161" s="123" t="s">
        <v>803</v>
      </c>
      <c r="F161" s="158" t="s">
        <v>804</v>
      </c>
      <c r="G161" s="158"/>
      <c r="H161" s="158"/>
      <c r="I161" s="158"/>
      <c r="J161" s="124" t="s">
        <v>291</v>
      </c>
      <c r="K161" s="125">
        <v>0.11</v>
      </c>
      <c r="L161" s="159"/>
      <c r="M161" s="159"/>
      <c r="N161" s="159">
        <f>ROUND($L$161*$K$161,2)</f>
        <v>0</v>
      </c>
      <c r="O161" s="159"/>
      <c r="P161" s="159"/>
      <c r="Q161" s="159"/>
      <c r="R161" s="23"/>
      <c r="T161" s="126"/>
      <c r="U161" s="28" t="s">
        <v>38</v>
      </c>
      <c r="V161" s="127">
        <v>0</v>
      </c>
      <c r="W161" s="127">
        <f>$V$161*$K$161</f>
        <v>0</v>
      </c>
      <c r="X161" s="127">
        <v>0</v>
      </c>
      <c r="Y161" s="127">
        <f>$X$161*$K$161</f>
        <v>0</v>
      </c>
      <c r="Z161" s="127">
        <v>0</v>
      </c>
      <c r="AA161" s="128">
        <f>$Z$161*$K$161</f>
        <v>0</v>
      </c>
      <c r="AR161" s="9" t="s">
        <v>204</v>
      </c>
      <c r="AT161" s="9" t="s">
        <v>148</v>
      </c>
      <c r="AU161" s="9" t="s">
        <v>129</v>
      </c>
      <c r="AY161" s="9" t="s">
        <v>147</v>
      </c>
      <c r="BE161" s="101">
        <f>IF($U$161="základná",$N$161,0)</f>
        <v>0</v>
      </c>
      <c r="BF161" s="101">
        <f>IF($U$161="znížená",$N$161,0)</f>
        <v>0</v>
      </c>
      <c r="BG161" s="101">
        <f>IF($U$161="zákl. prenesená",$N$161,0)</f>
        <v>0</v>
      </c>
      <c r="BH161" s="101">
        <f>IF($U$161="zníž. prenesená",$N$161,0)</f>
        <v>0</v>
      </c>
      <c r="BI161" s="101">
        <f>IF($U$161="nulová",$N$161,0)</f>
        <v>0</v>
      </c>
      <c r="BJ161" s="9" t="s">
        <v>129</v>
      </c>
      <c r="BK161" s="101">
        <f>ROUND($L$161*$K$161,2)</f>
        <v>0</v>
      </c>
      <c r="BL161" s="9" t="s">
        <v>204</v>
      </c>
      <c r="BM161" s="9" t="s">
        <v>283</v>
      </c>
    </row>
    <row r="162" spans="2:65" s="9" customFormat="1" ht="15.75" customHeight="1">
      <c r="B162" s="22"/>
      <c r="C162" s="129" t="s">
        <v>288</v>
      </c>
      <c r="D162" s="129" t="s">
        <v>219</v>
      </c>
      <c r="E162" s="130" t="s">
        <v>805</v>
      </c>
      <c r="F162" s="161" t="s">
        <v>806</v>
      </c>
      <c r="G162" s="161"/>
      <c r="H162" s="161"/>
      <c r="I162" s="161"/>
      <c r="J162" s="131" t="s">
        <v>291</v>
      </c>
      <c r="K162" s="132">
        <v>0.11</v>
      </c>
      <c r="L162" s="162"/>
      <c r="M162" s="162"/>
      <c r="N162" s="162">
        <f>ROUND($L$162*$K$162,2)</f>
        <v>0</v>
      </c>
      <c r="O162" s="162"/>
      <c r="P162" s="162"/>
      <c r="Q162" s="162"/>
      <c r="R162" s="23"/>
      <c r="T162" s="126"/>
      <c r="U162" s="28" t="s">
        <v>38</v>
      </c>
      <c r="V162" s="127">
        <v>0</v>
      </c>
      <c r="W162" s="127">
        <f>$V$162*$K$162</f>
        <v>0</v>
      </c>
      <c r="X162" s="127">
        <v>0</v>
      </c>
      <c r="Y162" s="127">
        <f>$X$162*$K$162</f>
        <v>0</v>
      </c>
      <c r="Z162" s="127">
        <v>0</v>
      </c>
      <c r="AA162" s="128">
        <f>$Z$162*$K$162</f>
        <v>0</v>
      </c>
      <c r="AR162" s="9" t="s">
        <v>223</v>
      </c>
      <c r="AT162" s="9" t="s">
        <v>219</v>
      </c>
      <c r="AU162" s="9" t="s">
        <v>129</v>
      </c>
      <c r="AY162" s="9" t="s">
        <v>147</v>
      </c>
      <c r="BE162" s="101">
        <f>IF($U$162="základná",$N$162,0)</f>
        <v>0</v>
      </c>
      <c r="BF162" s="101">
        <f>IF($U$162="znížená",$N$162,0)</f>
        <v>0</v>
      </c>
      <c r="BG162" s="101">
        <f>IF($U$162="zákl. prenesená",$N$162,0)</f>
        <v>0</v>
      </c>
      <c r="BH162" s="101">
        <f>IF($U$162="zníž. prenesená",$N$162,0)</f>
        <v>0</v>
      </c>
      <c r="BI162" s="101">
        <f>IF($U$162="nulová",$N$162,0)</f>
        <v>0</v>
      </c>
      <c r="BJ162" s="9" t="s">
        <v>129</v>
      </c>
      <c r="BK162" s="101">
        <f>ROUND($L$162*$K$162,2)</f>
        <v>0</v>
      </c>
      <c r="BL162" s="9" t="s">
        <v>204</v>
      </c>
      <c r="BM162" s="9" t="s">
        <v>288</v>
      </c>
    </row>
    <row r="163" spans="2:65" s="9" customFormat="1" ht="15.75" customHeight="1">
      <c r="B163" s="22"/>
      <c r="C163" s="122" t="s">
        <v>293</v>
      </c>
      <c r="D163" s="122" t="s">
        <v>148</v>
      </c>
      <c r="E163" s="123" t="s">
        <v>807</v>
      </c>
      <c r="F163" s="158" t="s">
        <v>808</v>
      </c>
      <c r="G163" s="158"/>
      <c r="H163" s="158"/>
      <c r="I163" s="158"/>
      <c r="J163" s="124" t="s">
        <v>291</v>
      </c>
      <c r="K163" s="125">
        <v>0.33</v>
      </c>
      <c r="L163" s="159"/>
      <c r="M163" s="159"/>
      <c r="N163" s="159">
        <f>ROUND($L$163*$K$163,2)</f>
        <v>0</v>
      </c>
      <c r="O163" s="159"/>
      <c r="P163" s="159"/>
      <c r="Q163" s="159"/>
      <c r="R163" s="23"/>
      <c r="T163" s="126"/>
      <c r="U163" s="28" t="s">
        <v>38</v>
      </c>
      <c r="V163" s="127">
        <v>0</v>
      </c>
      <c r="W163" s="127">
        <f>$V$163*$K$163</f>
        <v>0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9" t="s">
        <v>204</v>
      </c>
      <c r="AT163" s="9" t="s">
        <v>148</v>
      </c>
      <c r="AU163" s="9" t="s">
        <v>129</v>
      </c>
      <c r="AY163" s="9" t="s">
        <v>147</v>
      </c>
      <c r="BE163" s="101">
        <f>IF($U$163="základná",$N$163,0)</f>
        <v>0</v>
      </c>
      <c r="BF163" s="101">
        <f>IF($U$163="znížená",$N$163,0)</f>
        <v>0</v>
      </c>
      <c r="BG163" s="101">
        <f>IF($U$163="zákl. prenesená",$N$163,0)</f>
        <v>0</v>
      </c>
      <c r="BH163" s="101">
        <f>IF($U$163="zníž. prenesená",$N$163,0)</f>
        <v>0</v>
      </c>
      <c r="BI163" s="101">
        <f>IF($U$163="nulová",$N$163,0)</f>
        <v>0</v>
      </c>
      <c r="BJ163" s="9" t="s">
        <v>129</v>
      </c>
      <c r="BK163" s="101">
        <f>ROUND($L$163*$K$163,2)</f>
        <v>0</v>
      </c>
      <c r="BL163" s="9" t="s">
        <v>204</v>
      </c>
      <c r="BM163" s="9" t="s">
        <v>293</v>
      </c>
    </row>
    <row r="164" spans="2:65" s="9" customFormat="1" ht="15.75" customHeight="1">
      <c r="B164" s="22"/>
      <c r="C164" s="129" t="s">
        <v>297</v>
      </c>
      <c r="D164" s="129" t="s">
        <v>219</v>
      </c>
      <c r="E164" s="130" t="s">
        <v>809</v>
      </c>
      <c r="F164" s="161" t="s">
        <v>810</v>
      </c>
      <c r="G164" s="161"/>
      <c r="H164" s="161"/>
      <c r="I164" s="161"/>
      <c r="J164" s="131" t="s">
        <v>291</v>
      </c>
      <c r="K164" s="132">
        <v>0.11</v>
      </c>
      <c r="L164" s="162"/>
      <c r="M164" s="162"/>
      <c r="N164" s="162">
        <f>ROUND($L$164*$K$164,2)</f>
        <v>0</v>
      </c>
      <c r="O164" s="162"/>
      <c r="P164" s="162"/>
      <c r="Q164" s="162"/>
      <c r="R164" s="23"/>
      <c r="T164" s="126"/>
      <c r="U164" s="28" t="s">
        <v>38</v>
      </c>
      <c r="V164" s="127">
        <v>0</v>
      </c>
      <c r="W164" s="127">
        <f>$V$164*$K$164</f>
        <v>0</v>
      </c>
      <c r="X164" s="127">
        <v>0</v>
      </c>
      <c r="Y164" s="127">
        <f>$X$164*$K$164</f>
        <v>0</v>
      </c>
      <c r="Z164" s="127">
        <v>0</v>
      </c>
      <c r="AA164" s="128">
        <f>$Z$164*$K$164</f>
        <v>0</v>
      </c>
      <c r="AR164" s="9" t="s">
        <v>223</v>
      </c>
      <c r="AT164" s="9" t="s">
        <v>219</v>
      </c>
      <c r="AU164" s="9" t="s">
        <v>129</v>
      </c>
      <c r="AY164" s="9" t="s">
        <v>147</v>
      </c>
      <c r="BE164" s="101">
        <f>IF($U$164="základná",$N$164,0)</f>
        <v>0</v>
      </c>
      <c r="BF164" s="101">
        <f>IF($U$164="znížená",$N$164,0)</f>
        <v>0</v>
      </c>
      <c r="BG164" s="101">
        <f>IF($U$164="zákl. prenesená",$N$164,0)</f>
        <v>0</v>
      </c>
      <c r="BH164" s="101">
        <f>IF($U$164="zníž. prenesená",$N$164,0)</f>
        <v>0</v>
      </c>
      <c r="BI164" s="101">
        <f>IF($U$164="nulová",$N$164,0)</f>
        <v>0</v>
      </c>
      <c r="BJ164" s="9" t="s">
        <v>129</v>
      </c>
      <c r="BK164" s="101">
        <f>ROUND($L$164*$K$164,2)</f>
        <v>0</v>
      </c>
      <c r="BL164" s="9" t="s">
        <v>204</v>
      </c>
      <c r="BM164" s="9" t="s">
        <v>297</v>
      </c>
    </row>
    <row r="165" spans="2:65" s="9" customFormat="1" ht="15.75" customHeight="1">
      <c r="B165" s="22"/>
      <c r="C165" s="129" t="s">
        <v>301</v>
      </c>
      <c r="D165" s="129" t="s">
        <v>219</v>
      </c>
      <c r="E165" s="130" t="s">
        <v>811</v>
      </c>
      <c r="F165" s="161" t="s">
        <v>812</v>
      </c>
      <c r="G165" s="161"/>
      <c r="H165" s="161"/>
      <c r="I165" s="161"/>
      <c r="J165" s="131" t="s">
        <v>291</v>
      </c>
      <c r="K165" s="132">
        <v>0.11</v>
      </c>
      <c r="L165" s="162"/>
      <c r="M165" s="162"/>
      <c r="N165" s="162">
        <f>ROUND($L$165*$K$165,2)</f>
        <v>0</v>
      </c>
      <c r="O165" s="162"/>
      <c r="P165" s="162"/>
      <c r="Q165" s="162"/>
      <c r="R165" s="23"/>
      <c r="T165" s="126"/>
      <c r="U165" s="28" t="s">
        <v>38</v>
      </c>
      <c r="V165" s="127">
        <v>0</v>
      </c>
      <c r="W165" s="127">
        <f>$V$165*$K$165</f>
        <v>0</v>
      </c>
      <c r="X165" s="127">
        <v>0</v>
      </c>
      <c r="Y165" s="127">
        <f>$X$165*$K$165</f>
        <v>0</v>
      </c>
      <c r="Z165" s="127">
        <v>0</v>
      </c>
      <c r="AA165" s="128">
        <f>$Z$165*$K$165</f>
        <v>0</v>
      </c>
      <c r="AR165" s="9" t="s">
        <v>223</v>
      </c>
      <c r="AT165" s="9" t="s">
        <v>219</v>
      </c>
      <c r="AU165" s="9" t="s">
        <v>129</v>
      </c>
      <c r="AY165" s="9" t="s">
        <v>147</v>
      </c>
      <c r="BE165" s="101">
        <f>IF($U$165="základná",$N$165,0)</f>
        <v>0</v>
      </c>
      <c r="BF165" s="101">
        <f>IF($U$165="znížená",$N$165,0)</f>
        <v>0</v>
      </c>
      <c r="BG165" s="101">
        <f>IF($U$165="zákl. prenesená",$N$165,0)</f>
        <v>0</v>
      </c>
      <c r="BH165" s="101">
        <f>IF($U$165="zníž. prenesená",$N$165,0)</f>
        <v>0</v>
      </c>
      <c r="BI165" s="101">
        <f>IF($U$165="nulová",$N$165,0)</f>
        <v>0</v>
      </c>
      <c r="BJ165" s="9" t="s">
        <v>129</v>
      </c>
      <c r="BK165" s="101">
        <f>ROUND($L$165*$K$165,2)</f>
        <v>0</v>
      </c>
      <c r="BL165" s="9" t="s">
        <v>204</v>
      </c>
      <c r="BM165" s="9" t="s">
        <v>301</v>
      </c>
    </row>
    <row r="166" spans="2:65" s="9" customFormat="1" ht="15.75" customHeight="1">
      <c r="B166" s="22"/>
      <c r="C166" s="129" t="s">
        <v>305</v>
      </c>
      <c r="D166" s="129" t="s">
        <v>219</v>
      </c>
      <c r="E166" s="130" t="s">
        <v>813</v>
      </c>
      <c r="F166" s="161" t="s">
        <v>814</v>
      </c>
      <c r="G166" s="161"/>
      <c r="H166" s="161"/>
      <c r="I166" s="161"/>
      <c r="J166" s="131" t="s">
        <v>291</v>
      </c>
      <c r="K166" s="132">
        <v>0.11</v>
      </c>
      <c r="L166" s="162"/>
      <c r="M166" s="162"/>
      <c r="N166" s="162">
        <f>ROUND($L$166*$K$166,2)</f>
        <v>0</v>
      </c>
      <c r="O166" s="162"/>
      <c r="P166" s="162"/>
      <c r="Q166" s="162"/>
      <c r="R166" s="23"/>
      <c r="T166" s="126"/>
      <c r="U166" s="28" t="s">
        <v>38</v>
      </c>
      <c r="V166" s="127">
        <v>0</v>
      </c>
      <c r="W166" s="127">
        <f>$V$166*$K$166</f>
        <v>0</v>
      </c>
      <c r="X166" s="127">
        <v>0</v>
      </c>
      <c r="Y166" s="127">
        <f>$X$166*$K$166</f>
        <v>0</v>
      </c>
      <c r="Z166" s="127">
        <v>0</v>
      </c>
      <c r="AA166" s="128">
        <f>$Z$166*$K$166</f>
        <v>0</v>
      </c>
      <c r="AR166" s="9" t="s">
        <v>223</v>
      </c>
      <c r="AT166" s="9" t="s">
        <v>219</v>
      </c>
      <c r="AU166" s="9" t="s">
        <v>129</v>
      </c>
      <c r="AY166" s="9" t="s">
        <v>147</v>
      </c>
      <c r="BE166" s="101">
        <f>IF($U$166="základná",$N$166,0)</f>
        <v>0</v>
      </c>
      <c r="BF166" s="101">
        <f>IF($U$166="znížená",$N$166,0)</f>
        <v>0</v>
      </c>
      <c r="BG166" s="101">
        <f>IF($U$166="zákl. prenesená",$N$166,0)</f>
        <v>0</v>
      </c>
      <c r="BH166" s="101">
        <f>IF($U$166="zníž. prenesená",$N$166,0)</f>
        <v>0</v>
      </c>
      <c r="BI166" s="101">
        <f>IF($U$166="nulová",$N$166,0)</f>
        <v>0</v>
      </c>
      <c r="BJ166" s="9" t="s">
        <v>129</v>
      </c>
      <c r="BK166" s="101">
        <f>ROUND($L$166*$K$166,2)</f>
        <v>0</v>
      </c>
      <c r="BL166" s="9" t="s">
        <v>204</v>
      </c>
      <c r="BM166" s="9" t="s">
        <v>305</v>
      </c>
    </row>
    <row r="167" spans="2:65" s="9" customFormat="1" ht="27" customHeight="1">
      <c r="B167" s="22"/>
      <c r="C167" s="122" t="s">
        <v>309</v>
      </c>
      <c r="D167" s="122" t="s">
        <v>148</v>
      </c>
      <c r="E167" s="123" t="s">
        <v>815</v>
      </c>
      <c r="F167" s="158" t="s">
        <v>816</v>
      </c>
      <c r="G167" s="158"/>
      <c r="H167" s="158"/>
      <c r="I167" s="158"/>
      <c r="J167" s="124" t="s">
        <v>291</v>
      </c>
      <c r="K167" s="125">
        <v>0.55</v>
      </c>
      <c r="L167" s="159"/>
      <c r="M167" s="159"/>
      <c r="N167" s="159">
        <f>ROUND($L$167*$K$167,2)</f>
        <v>0</v>
      </c>
      <c r="O167" s="159"/>
      <c r="P167" s="159"/>
      <c r="Q167" s="159"/>
      <c r="R167" s="23"/>
      <c r="T167" s="126"/>
      <c r="U167" s="28" t="s">
        <v>38</v>
      </c>
      <c r="V167" s="127">
        <v>0</v>
      </c>
      <c r="W167" s="127">
        <f>$V$167*$K$167</f>
        <v>0</v>
      </c>
      <c r="X167" s="127">
        <v>0</v>
      </c>
      <c r="Y167" s="127">
        <f>$X$167*$K$167</f>
        <v>0</v>
      </c>
      <c r="Z167" s="127">
        <v>0</v>
      </c>
      <c r="AA167" s="128">
        <f>$Z$167*$K$167</f>
        <v>0</v>
      </c>
      <c r="AR167" s="9" t="s">
        <v>204</v>
      </c>
      <c r="AT167" s="9" t="s">
        <v>148</v>
      </c>
      <c r="AU167" s="9" t="s">
        <v>129</v>
      </c>
      <c r="AY167" s="9" t="s">
        <v>147</v>
      </c>
      <c r="BE167" s="101">
        <f>IF($U$167="základná",$N$167,0)</f>
        <v>0</v>
      </c>
      <c r="BF167" s="101">
        <f>IF($U$167="znížená",$N$167,0)</f>
        <v>0</v>
      </c>
      <c r="BG167" s="101">
        <f>IF($U$167="zákl. prenesená",$N$167,0)</f>
        <v>0</v>
      </c>
      <c r="BH167" s="101">
        <f>IF($U$167="zníž. prenesená",$N$167,0)</f>
        <v>0</v>
      </c>
      <c r="BI167" s="101">
        <f>IF($U$167="nulová",$N$167,0)</f>
        <v>0</v>
      </c>
      <c r="BJ167" s="9" t="s">
        <v>129</v>
      </c>
      <c r="BK167" s="101">
        <f>ROUND($L$167*$K$167,2)</f>
        <v>0</v>
      </c>
      <c r="BL167" s="9" t="s">
        <v>204</v>
      </c>
      <c r="BM167" s="9" t="s">
        <v>309</v>
      </c>
    </row>
    <row r="168" spans="2:63" s="112" customFormat="1" ht="30.75" customHeight="1">
      <c r="B168" s="113"/>
      <c r="D168" s="121" t="s">
        <v>124</v>
      </c>
      <c r="E168" s="121"/>
      <c r="F168" s="121"/>
      <c r="G168" s="121"/>
      <c r="H168" s="121"/>
      <c r="I168" s="121"/>
      <c r="J168" s="121"/>
      <c r="K168" s="121"/>
      <c r="L168" s="121"/>
      <c r="M168" s="121"/>
      <c r="N168" s="160">
        <f>$BK$168</f>
        <v>0</v>
      </c>
      <c r="O168" s="160"/>
      <c r="P168" s="160"/>
      <c r="Q168" s="160"/>
      <c r="R168" s="115"/>
      <c r="T168" s="116"/>
      <c r="W168" s="117">
        <f>SUM($W$169:$W$170)</f>
        <v>0</v>
      </c>
      <c r="Y168" s="117">
        <f>SUM($Y$169:$Y$170)</f>
        <v>0</v>
      </c>
      <c r="AA168" s="118">
        <f>SUM($AA$169:$AA$170)</f>
        <v>0</v>
      </c>
      <c r="AR168" s="119" t="s">
        <v>129</v>
      </c>
      <c r="AT168" s="119" t="s">
        <v>70</v>
      </c>
      <c r="AU168" s="119" t="s">
        <v>76</v>
      </c>
      <c r="AY168" s="119" t="s">
        <v>147</v>
      </c>
      <c r="BK168" s="120">
        <f>SUM($BK$169:$BK$170)</f>
        <v>0</v>
      </c>
    </row>
    <row r="169" spans="2:65" s="9" customFormat="1" ht="27" customHeight="1">
      <c r="B169" s="22"/>
      <c r="C169" s="122" t="s">
        <v>313</v>
      </c>
      <c r="D169" s="122" t="s">
        <v>148</v>
      </c>
      <c r="E169" s="123" t="s">
        <v>817</v>
      </c>
      <c r="F169" s="158" t="s">
        <v>818</v>
      </c>
      <c r="G169" s="158"/>
      <c r="H169" s="158"/>
      <c r="I169" s="158"/>
      <c r="J169" s="124" t="s">
        <v>615</v>
      </c>
      <c r="K169" s="125">
        <v>2.75</v>
      </c>
      <c r="L169" s="159"/>
      <c r="M169" s="159"/>
      <c r="N169" s="159">
        <f>ROUND($L$169*$K$169,2)</f>
        <v>0</v>
      </c>
      <c r="O169" s="159"/>
      <c r="P169" s="159"/>
      <c r="Q169" s="159"/>
      <c r="R169" s="23"/>
      <c r="T169" s="126"/>
      <c r="U169" s="28" t="s">
        <v>38</v>
      </c>
      <c r="V169" s="127">
        <v>0</v>
      </c>
      <c r="W169" s="127">
        <f>$V$169*$K$169</f>
        <v>0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9" t="s">
        <v>204</v>
      </c>
      <c r="AT169" s="9" t="s">
        <v>148</v>
      </c>
      <c r="AU169" s="9" t="s">
        <v>129</v>
      </c>
      <c r="AY169" s="9" t="s">
        <v>147</v>
      </c>
      <c r="BE169" s="101">
        <f>IF($U$169="základná",$N$169,0)</f>
        <v>0</v>
      </c>
      <c r="BF169" s="101">
        <f>IF($U$169="znížená",$N$169,0)</f>
        <v>0</v>
      </c>
      <c r="BG169" s="101">
        <f>IF($U$169="zákl. prenesená",$N$169,0)</f>
        <v>0</v>
      </c>
      <c r="BH169" s="101">
        <f>IF($U$169="zníž. prenesená",$N$169,0)</f>
        <v>0</v>
      </c>
      <c r="BI169" s="101">
        <f>IF($U$169="nulová",$N$169,0)</f>
        <v>0</v>
      </c>
      <c r="BJ169" s="9" t="s">
        <v>129</v>
      </c>
      <c r="BK169" s="101">
        <f>ROUND($L$169*$K$169,2)</f>
        <v>0</v>
      </c>
      <c r="BL169" s="9" t="s">
        <v>204</v>
      </c>
      <c r="BM169" s="9" t="s">
        <v>313</v>
      </c>
    </row>
    <row r="170" spans="2:65" s="9" customFormat="1" ht="15.75" customHeight="1">
      <c r="B170" s="22"/>
      <c r="C170" s="129" t="s">
        <v>317</v>
      </c>
      <c r="D170" s="129" t="s">
        <v>219</v>
      </c>
      <c r="E170" s="130" t="s">
        <v>819</v>
      </c>
      <c r="F170" s="161" t="s">
        <v>820</v>
      </c>
      <c r="G170" s="161"/>
      <c r="H170" s="161"/>
      <c r="I170" s="161"/>
      <c r="J170" s="131" t="s">
        <v>615</v>
      </c>
      <c r="K170" s="132">
        <v>2.75</v>
      </c>
      <c r="L170" s="162"/>
      <c r="M170" s="162"/>
      <c r="N170" s="162">
        <f>ROUND($L$170*$K$170,2)</f>
        <v>0</v>
      </c>
      <c r="O170" s="162"/>
      <c r="P170" s="162"/>
      <c r="Q170" s="162"/>
      <c r="R170" s="23"/>
      <c r="T170" s="126"/>
      <c r="U170" s="28" t="s">
        <v>38</v>
      </c>
      <c r="V170" s="127">
        <v>0</v>
      </c>
      <c r="W170" s="127">
        <f>$V$170*$K$170</f>
        <v>0</v>
      </c>
      <c r="X170" s="127">
        <v>0</v>
      </c>
      <c r="Y170" s="127">
        <f>$X$170*$K$170</f>
        <v>0</v>
      </c>
      <c r="Z170" s="127">
        <v>0</v>
      </c>
      <c r="AA170" s="128">
        <f>$Z$170*$K$170</f>
        <v>0</v>
      </c>
      <c r="AR170" s="9" t="s">
        <v>223</v>
      </c>
      <c r="AT170" s="9" t="s">
        <v>219</v>
      </c>
      <c r="AU170" s="9" t="s">
        <v>129</v>
      </c>
      <c r="AY170" s="9" t="s">
        <v>147</v>
      </c>
      <c r="BE170" s="101">
        <f>IF($U$170="základná",$N$170,0)</f>
        <v>0</v>
      </c>
      <c r="BF170" s="101">
        <f>IF($U$170="znížená",$N$170,0)</f>
        <v>0</v>
      </c>
      <c r="BG170" s="101">
        <f>IF($U$170="zákl. prenesená",$N$170,0)</f>
        <v>0</v>
      </c>
      <c r="BH170" s="101">
        <f>IF($U$170="zníž. prenesená",$N$170,0)</f>
        <v>0</v>
      </c>
      <c r="BI170" s="101">
        <f>IF($U$170="nulová",$N$170,0)</f>
        <v>0</v>
      </c>
      <c r="BJ170" s="9" t="s">
        <v>129</v>
      </c>
      <c r="BK170" s="101">
        <f>ROUND($L$170*$K$170,2)</f>
        <v>0</v>
      </c>
      <c r="BL170" s="9" t="s">
        <v>204</v>
      </c>
      <c r="BM170" s="9" t="s">
        <v>317</v>
      </c>
    </row>
    <row r="171" spans="2:63" s="112" customFormat="1" ht="37.5" customHeight="1">
      <c r="B171" s="113"/>
      <c r="D171" s="114" t="s">
        <v>734</v>
      </c>
      <c r="E171" s="114"/>
      <c r="F171" s="114"/>
      <c r="G171" s="114"/>
      <c r="H171" s="114"/>
      <c r="I171" s="114"/>
      <c r="J171" s="114"/>
      <c r="K171" s="114"/>
      <c r="L171" s="114"/>
      <c r="M171" s="114"/>
      <c r="N171" s="163">
        <f>$BK$171</f>
        <v>0</v>
      </c>
      <c r="O171" s="163"/>
      <c r="P171" s="163"/>
      <c r="Q171" s="163"/>
      <c r="R171" s="115"/>
      <c r="T171" s="116"/>
      <c r="W171" s="117">
        <f>$W$172</f>
        <v>0</v>
      </c>
      <c r="Y171" s="117">
        <f>$Y$172</f>
        <v>0</v>
      </c>
      <c r="AA171" s="118">
        <f>$AA$172</f>
        <v>0</v>
      </c>
      <c r="AR171" s="119" t="s">
        <v>76</v>
      </c>
      <c r="AT171" s="119" t="s">
        <v>70</v>
      </c>
      <c r="AU171" s="119" t="s">
        <v>71</v>
      </c>
      <c r="AY171" s="119" t="s">
        <v>147</v>
      </c>
      <c r="BK171" s="120">
        <f>$BK$172</f>
        <v>0</v>
      </c>
    </row>
    <row r="172" spans="2:63" s="112" customFormat="1" ht="21" customHeight="1">
      <c r="B172" s="113"/>
      <c r="D172" s="121" t="s">
        <v>735</v>
      </c>
      <c r="E172" s="121"/>
      <c r="F172" s="121"/>
      <c r="G172" s="121"/>
      <c r="H172" s="121"/>
      <c r="I172" s="121"/>
      <c r="J172" s="121"/>
      <c r="K172" s="121"/>
      <c r="L172" s="121"/>
      <c r="M172" s="121"/>
      <c r="N172" s="160">
        <f>$BK$172</f>
        <v>0</v>
      </c>
      <c r="O172" s="160"/>
      <c r="P172" s="160"/>
      <c r="Q172" s="160"/>
      <c r="R172" s="115"/>
      <c r="T172" s="116"/>
      <c r="W172" s="117">
        <f>SUM($W$173:$W$176)</f>
        <v>0</v>
      </c>
      <c r="Y172" s="117">
        <f>SUM($Y$173:$Y$176)</f>
        <v>0</v>
      </c>
      <c r="AA172" s="118">
        <f>SUM($AA$173:$AA$176)</f>
        <v>0</v>
      </c>
      <c r="AR172" s="119" t="s">
        <v>76</v>
      </c>
      <c r="AT172" s="119" t="s">
        <v>70</v>
      </c>
      <c r="AU172" s="119" t="s">
        <v>76</v>
      </c>
      <c r="AY172" s="119" t="s">
        <v>147</v>
      </c>
      <c r="BK172" s="120">
        <f>SUM($BK$173:$BK$176)</f>
        <v>0</v>
      </c>
    </row>
    <row r="173" spans="2:65" s="9" customFormat="1" ht="15.75" customHeight="1">
      <c r="B173" s="22"/>
      <c r="C173" s="122" t="s">
        <v>339</v>
      </c>
      <c r="D173" s="122" t="s">
        <v>148</v>
      </c>
      <c r="E173" s="123" t="s">
        <v>76</v>
      </c>
      <c r="F173" s="158" t="s">
        <v>821</v>
      </c>
      <c r="G173" s="158"/>
      <c r="H173" s="158"/>
      <c r="I173" s="158"/>
      <c r="J173" s="124" t="s">
        <v>338</v>
      </c>
      <c r="K173" s="125">
        <v>2.64</v>
      </c>
      <c r="L173" s="159"/>
      <c r="M173" s="159"/>
      <c r="N173" s="159">
        <f>ROUND($L$173*$K$173,2)</f>
        <v>0</v>
      </c>
      <c r="O173" s="159"/>
      <c r="P173" s="159"/>
      <c r="Q173" s="159"/>
      <c r="R173" s="23"/>
      <c r="T173" s="126"/>
      <c r="U173" s="28" t="s">
        <v>38</v>
      </c>
      <c r="V173" s="127">
        <v>0</v>
      </c>
      <c r="W173" s="127">
        <f>$V$173*$K$173</f>
        <v>0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9" t="s">
        <v>152</v>
      </c>
      <c r="AT173" s="9" t="s">
        <v>148</v>
      </c>
      <c r="AU173" s="9" t="s">
        <v>129</v>
      </c>
      <c r="AY173" s="9" t="s">
        <v>147</v>
      </c>
      <c r="BE173" s="101">
        <f>IF($U$173="základná",$N$173,0)</f>
        <v>0</v>
      </c>
      <c r="BF173" s="101">
        <f>IF($U$173="znížená",$N$173,0)</f>
        <v>0</v>
      </c>
      <c r="BG173" s="101">
        <f>IF($U$173="zákl. prenesená",$N$173,0)</f>
        <v>0</v>
      </c>
      <c r="BH173" s="101">
        <f>IF($U$173="zníž. prenesená",$N$173,0)</f>
        <v>0</v>
      </c>
      <c r="BI173" s="101">
        <f>IF($U$173="nulová",$N$173,0)</f>
        <v>0</v>
      </c>
      <c r="BJ173" s="9" t="s">
        <v>129</v>
      </c>
      <c r="BK173" s="101">
        <f>ROUND($L$173*$K$173,2)</f>
        <v>0</v>
      </c>
      <c r="BL173" s="9" t="s">
        <v>152</v>
      </c>
      <c r="BM173" s="9" t="s">
        <v>339</v>
      </c>
    </row>
    <row r="174" spans="2:65" s="9" customFormat="1" ht="15.75" customHeight="1">
      <c r="B174" s="22"/>
      <c r="C174" s="122" t="s">
        <v>340</v>
      </c>
      <c r="D174" s="122" t="s">
        <v>148</v>
      </c>
      <c r="E174" s="123" t="s">
        <v>129</v>
      </c>
      <c r="F174" s="158" t="s">
        <v>822</v>
      </c>
      <c r="G174" s="158"/>
      <c r="H174" s="158"/>
      <c r="I174" s="158"/>
      <c r="J174" s="124" t="s">
        <v>742</v>
      </c>
      <c r="K174" s="125">
        <v>0.11</v>
      </c>
      <c r="L174" s="159"/>
      <c r="M174" s="159"/>
      <c r="N174" s="159">
        <f>ROUND($L$174*$K$174,2)</f>
        <v>0</v>
      </c>
      <c r="O174" s="159"/>
      <c r="P174" s="159"/>
      <c r="Q174" s="159"/>
      <c r="R174" s="23"/>
      <c r="T174" s="126"/>
      <c r="U174" s="28" t="s">
        <v>38</v>
      </c>
      <c r="V174" s="127">
        <v>0</v>
      </c>
      <c r="W174" s="127">
        <f>$V$174*$K$174</f>
        <v>0</v>
      </c>
      <c r="X174" s="127">
        <v>0</v>
      </c>
      <c r="Y174" s="127">
        <f>$X$174*$K$174</f>
        <v>0</v>
      </c>
      <c r="Z174" s="127">
        <v>0</v>
      </c>
      <c r="AA174" s="128">
        <f>$Z$174*$K$174</f>
        <v>0</v>
      </c>
      <c r="AR174" s="9" t="s">
        <v>152</v>
      </c>
      <c r="AT174" s="9" t="s">
        <v>148</v>
      </c>
      <c r="AU174" s="9" t="s">
        <v>129</v>
      </c>
      <c r="AY174" s="9" t="s">
        <v>147</v>
      </c>
      <c r="BE174" s="101">
        <f>IF($U$174="základná",$N$174,0)</f>
        <v>0</v>
      </c>
      <c r="BF174" s="101">
        <f>IF($U$174="znížená",$N$174,0)</f>
        <v>0</v>
      </c>
      <c r="BG174" s="101">
        <f>IF($U$174="zákl. prenesená",$N$174,0)</f>
        <v>0</v>
      </c>
      <c r="BH174" s="101">
        <f>IF($U$174="zníž. prenesená",$N$174,0)</f>
        <v>0</v>
      </c>
      <c r="BI174" s="101">
        <f>IF($U$174="nulová",$N$174,0)</f>
        <v>0</v>
      </c>
      <c r="BJ174" s="9" t="s">
        <v>129</v>
      </c>
      <c r="BK174" s="101">
        <f>ROUND($L$174*$K$174,2)</f>
        <v>0</v>
      </c>
      <c r="BL174" s="9" t="s">
        <v>152</v>
      </c>
      <c r="BM174" s="9" t="s">
        <v>340</v>
      </c>
    </row>
    <row r="175" spans="2:65" s="9" customFormat="1" ht="15.75" customHeight="1">
      <c r="B175" s="22"/>
      <c r="C175" s="122" t="s">
        <v>341</v>
      </c>
      <c r="D175" s="122" t="s">
        <v>148</v>
      </c>
      <c r="E175" s="123" t="s">
        <v>157</v>
      </c>
      <c r="F175" s="158" t="s">
        <v>823</v>
      </c>
      <c r="G175" s="158"/>
      <c r="H175" s="158"/>
      <c r="I175" s="158"/>
      <c r="J175" s="124" t="s">
        <v>742</v>
      </c>
      <c r="K175" s="125">
        <v>0.11</v>
      </c>
      <c r="L175" s="159"/>
      <c r="M175" s="159"/>
      <c r="N175" s="159">
        <f>ROUND($L$175*$K$175,2)</f>
        <v>0</v>
      </c>
      <c r="O175" s="159"/>
      <c r="P175" s="159"/>
      <c r="Q175" s="159"/>
      <c r="R175" s="23"/>
      <c r="T175" s="126"/>
      <c r="U175" s="28" t="s">
        <v>38</v>
      </c>
      <c r="V175" s="127">
        <v>0</v>
      </c>
      <c r="W175" s="127">
        <f>$V$175*$K$175</f>
        <v>0</v>
      </c>
      <c r="X175" s="127">
        <v>0</v>
      </c>
      <c r="Y175" s="127">
        <f>$X$175*$K$175</f>
        <v>0</v>
      </c>
      <c r="Z175" s="127">
        <v>0</v>
      </c>
      <c r="AA175" s="128">
        <f>$Z$175*$K$175</f>
        <v>0</v>
      </c>
      <c r="AR175" s="9" t="s">
        <v>152</v>
      </c>
      <c r="AT175" s="9" t="s">
        <v>148</v>
      </c>
      <c r="AU175" s="9" t="s">
        <v>129</v>
      </c>
      <c r="AY175" s="9" t="s">
        <v>147</v>
      </c>
      <c r="BE175" s="101">
        <f>IF($U$175="základná",$N$175,0)</f>
        <v>0</v>
      </c>
      <c r="BF175" s="101">
        <f>IF($U$175="znížená",$N$175,0)</f>
        <v>0</v>
      </c>
      <c r="BG175" s="101">
        <f>IF($U$175="zákl. prenesená",$N$175,0)</f>
        <v>0</v>
      </c>
      <c r="BH175" s="101">
        <f>IF($U$175="zníž. prenesená",$N$175,0)</f>
        <v>0</v>
      </c>
      <c r="BI175" s="101">
        <f>IF($U$175="nulová",$N$175,0)</f>
        <v>0</v>
      </c>
      <c r="BJ175" s="9" t="s">
        <v>129</v>
      </c>
      <c r="BK175" s="101">
        <f>ROUND($L$175*$K$175,2)</f>
        <v>0</v>
      </c>
      <c r="BL175" s="9" t="s">
        <v>152</v>
      </c>
      <c r="BM175" s="9" t="s">
        <v>341</v>
      </c>
    </row>
    <row r="176" spans="2:65" s="9" customFormat="1" ht="15.75" customHeight="1">
      <c r="B176" s="22"/>
      <c r="C176" s="122" t="s">
        <v>342</v>
      </c>
      <c r="D176" s="122" t="s">
        <v>148</v>
      </c>
      <c r="E176" s="123" t="s">
        <v>152</v>
      </c>
      <c r="F176" s="158" t="s">
        <v>824</v>
      </c>
      <c r="G176" s="158"/>
      <c r="H176" s="158"/>
      <c r="I176" s="158"/>
      <c r="J176" s="124" t="s">
        <v>742</v>
      </c>
      <c r="K176" s="125">
        <v>0.11</v>
      </c>
      <c r="L176" s="159"/>
      <c r="M176" s="159"/>
      <c r="N176" s="159">
        <f>ROUND($L$176*$K$176,2)</f>
        <v>0</v>
      </c>
      <c r="O176" s="159"/>
      <c r="P176" s="159"/>
      <c r="Q176" s="159"/>
      <c r="R176" s="23"/>
      <c r="T176" s="126"/>
      <c r="U176" s="133" t="s">
        <v>38</v>
      </c>
      <c r="V176" s="134">
        <v>0</v>
      </c>
      <c r="W176" s="134">
        <f>$V$176*$K$176</f>
        <v>0</v>
      </c>
      <c r="X176" s="134">
        <v>0</v>
      </c>
      <c r="Y176" s="134">
        <f>$X$176*$K$176</f>
        <v>0</v>
      </c>
      <c r="Z176" s="134">
        <v>0</v>
      </c>
      <c r="AA176" s="135">
        <f>$Z$176*$K$176</f>
        <v>0</v>
      </c>
      <c r="AR176" s="9" t="s">
        <v>152</v>
      </c>
      <c r="AT176" s="9" t="s">
        <v>148</v>
      </c>
      <c r="AU176" s="9" t="s">
        <v>129</v>
      </c>
      <c r="AY176" s="9" t="s">
        <v>147</v>
      </c>
      <c r="BE176" s="101">
        <f>IF($U$176="základná",$N$176,0)</f>
        <v>0</v>
      </c>
      <c r="BF176" s="101">
        <f>IF($U$176="znížená",$N$176,0)</f>
        <v>0</v>
      </c>
      <c r="BG176" s="101">
        <f>IF($U$176="zákl. prenesená",$N$176,0)</f>
        <v>0</v>
      </c>
      <c r="BH176" s="101">
        <f>IF($U$176="zníž. prenesená",$N$176,0)</f>
        <v>0</v>
      </c>
      <c r="BI176" s="101">
        <f>IF($U$176="nulová",$N$176,0)</f>
        <v>0</v>
      </c>
      <c r="BJ176" s="9" t="s">
        <v>129</v>
      </c>
      <c r="BK176" s="101">
        <f>ROUND($L$176*$K$176,2)</f>
        <v>0</v>
      </c>
      <c r="BL176" s="9" t="s">
        <v>152</v>
      </c>
      <c r="BM176" s="9" t="s">
        <v>342</v>
      </c>
    </row>
    <row r="177" spans="2:18" s="9" customFormat="1" ht="7.5" customHeight="1"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5"/>
    </row>
  </sheetData>
  <sheetProtection selectLockedCells="1" selectUnlockedCells="1"/>
  <mergeCells count="212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N168:Q168"/>
    <mergeCell ref="F169:I169"/>
    <mergeCell ref="L169:M169"/>
    <mergeCell ref="N169:Q169"/>
    <mergeCell ref="F170:I170"/>
    <mergeCell ref="L170:M170"/>
    <mergeCell ref="N170:Q170"/>
    <mergeCell ref="N171:Q171"/>
    <mergeCell ref="N172:Q172"/>
    <mergeCell ref="F173:I173"/>
    <mergeCell ref="L173:M173"/>
    <mergeCell ref="N173:Q173"/>
    <mergeCell ref="F176:I176"/>
    <mergeCell ref="L176:M176"/>
    <mergeCell ref="N176:Q176"/>
    <mergeCell ref="F174:I174"/>
    <mergeCell ref="L174:M174"/>
    <mergeCell ref="N174:Q174"/>
    <mergeCell ref="F175:I175"/>
    <mergeCell ref="L175:M175"/>
    <mergeCell ref="N175:Q175"/>
  </mergeCells>
  <hyperlinks>
    <hyperlink ref="F1" location="C2" display="1) Krycí list rozpočtu"/>
    <hyperlink ref="H1" location="C86" display="2) Rekapitulácia rozpočtu"/>
    <hyperlink ref="L1" location="C120" display="3) Rozpočet"/>
    <hyperlink ref="S1" location="'Rekapitulácia stavby'!C2" display="Rekapitulácia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O11" sqref="O11:P11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81"/>
      <c r="B1" s="4"/>
      <c r="C1" s="4"/>
      <c r="D1" s="5" t="s">
        <v>1</v>
      </c>
      <c r="E1" s="4"/>
      <c r="F1" s="6" t="s">
        <v>104</v>
      </c>
      <c r="G1" s="6"/>
      <c r="H1" s="175" t="s">
        <v>105</v>
      </c>
      <c r="I1" s="175"/>
      <c r="J1" s="175"/>
      <c r="K1" s="175"/>
      <c r="L1" s="6" t="s">
        <v>106</v>
      </c>
      <c r="M1" s="4"/>
      <c r="N1" s="4"/>
      <c r="O1" s="5" t="s">
        <v>107</v>
      </c>
      <c r="P1" s="4"/>
      <c r="Q1" s="4"/>
      <c r="R1" s="4"/>
      <c r="S1" s="6" t="s">
        <v>108</v>
      </c>
      <c r="T1" s="6"/>
      <c r="U1" s="81"/>
      <c r="V1" s="81"/>
    </row>
    <row r="2" spans="3:46" s="1" customFormat="1" ht="37.5" customHeight="1">
      <c r="C2" s="154" t="s">
        <v>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5" t="s">
        <v>7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" t="s">
        <v>99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71</v>
      </c>
    </row>
    <row r="4" spans="2:46" s="1" customFormat="1" ht="37.5" customHeight="1">
      <c r="B4" s="13"/>
      <c r="C4" s="146" t="s">
        <v>973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"/>
      <c r="T4" s="15" t="s">
        <v>11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170" t="str">
        <f>'Rekapitulácia stavby'!$K$6</f>
        <v>Obnova kultúrneho domu Prašník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R6" s="14"/>
    </row>
    <row r="7" spans="2:18" s="9" customFormat="1" ht="33.75" customHeight="1">
      <c r="B7" s="22"/>
      <c r="D7" s="17" t="s">
        <v>109</v>
      </c>
      <c r="F7" s="156" t="s">
        <v>825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19</v>
      </c>
      <c r="F9" s="19" t="s">
        <v>20</v>
      </c>
      <c r="M9" s="18" t="s">
        <v>21</v>
      </c>
      <c r="O9" s="165">
        <f>'Rekapitulácia stavby'!$AN$8</f>
        <v>42228</v>
      </c>
      <c r="P9" s="165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22</v>
      </c>
      <c r="M11" s="18" t="s">
        <v>23</v>
      </c>
      <c r="O11" s="148" t="s">
        <v>976</v>
      </c>
      <c r="P11" s="148"/>
      <c r="R11" s="23"/>
    </row>
    <row r="12" spans="2:18" s="9" customFormat="1" ht="18.75" customHeight="1">
      <c r="B12" s="22"/>
      <c r="E12" s="19" t="s">
        <v>20</v>
      </c>
      <c r="M12" s="18" t="s">
        <v>24</v>
      </c>
      <c r="O12" s="148"/>
      <c r="P12" s="148"/>
      <c r="R12" s="23"/>
    </row>
    <row r="13" spans="2:18" s="9" customFormat="1" ht="7.5" customHeight="1">
      <c r="B13" s="22"/>
      <c r="R13" s="23"/>
    </row>
    <row r="14" spans="2:18" s="9" customFormat="1" ht="15" customHeight="1">
      <c r="B14" s="22"/>
      <c r="D14" s="18" t="s">
        <v>25</v>
      </c>
      <c r="M14" s="18" t="s">
        <v>23</v>
      </c>
      <c r="O14" s="148">
        <f>IF('Rekapitulácia stavby'!$AN$13="","",'Rekapitulácia stavby'!$AN$13)</f>
      </c>
      <c r="P14" s="148"/>
      <c r="R14" s="23"/>
    </row>
    <row r="15" spans="2:18" s="9" customFormat="1" ht="18.75" customHeight="1">
      <c r="B15" s="22"/>
      <c r="E15" s="19" t="str">
        <f>IF('Rekapitulácia stavby'!$E$14="","",'Rekapitulácia stavby'!$E$14)</f>
        <v> </v>
      </c>
      <c r="M15" s="18" t="s">
        <v>24</v>
      </c>
      <c r="O15" s="148">
        <f>IF('Rekapitulácia stavby'!$AN$14="","",'Rekapitulácia stavby'!$AN$14)</f>
      </c>
      <c r="P15" s="148"/>
      <c r="R15" s="23"/>
    </row>
    <row r="16" spans="2:18" s="9" customFormat="1" ht="7.5" customHeight="1">
      <c r="B16" s="22"/>
      <c r="R16" s="23"/>
    </row>
    <row r="17" spans="2:18" s="9" customFormat="1" ht="15" customHeight="1">
      <c r="B17" s="22"/>
      <c r="D17" s="18" t="s">
        <v>27</v>
      </c>
      <c r="M17" s="18" t="s">
        <v>23</v>
      </c>
      <c r="O17" s="148"/>
      <c r="P17" s="148"/>
      <c r="R17" s="23"/>
    </row>
    <row r="18" spans="2:18" s="9" customFormat="1" ht="18.75" customHeight="1">
      <c r="B18" s="22"/>
      <c r="E18" s="19" t="s">
        <v>28</v>
      </c>
      <c r="M18" s="18" t="s">
        <v>24</v>
      </c>
      <c r="O18" s="148"/>
      <c r="P18" s="148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30</v>
      </c>
      <c r="M20" s="18" t="s">
        <v>23</v>
      </c>
      <c r="O20" s="148">
        <f>IF('Rekapitulácia stavby'!$AN$19="","",'Rekapitulácia stavby'!$AN$19)</f>
      </c>
      <c r="P20" s="148"/>
      <c r="R20" s="23"/>
    </row>
    <row r="21" spans="2:18" s="9" customFormat="1" ht="18.75" customHeight="1">
      <c r="B21" s="22"/>
      <c r="E21" s="19" t="str">
        <f>IF('Rekapitulácia stavby'!$E$20="","",'Rekapitulácia stavby'!$E$20)</f>
        <v> </v>
      </c>
      <c r="M21" s="18" t="s">
        <v>24</v>
      </c>
      <c r="O21" s="148">
        <f>IF('Rekapitulácia stavby'!$AN$20="","",'Rekapitulácia stavby'!$AN$20)</f>
      </c>
      <c r="P21" s="148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31</v>
      </c>
      <c r="R23" s="23"/>
    </row>
    <row r="24" spans="2:18" s="82" customFormat="1" ht="15.75" customHeight="1">
      <c r="B24" s="83"/>
      <c r="E24" s="157"/>
      <c r="F24" s="157"/>
      <c r="G24" s="157"/>
      <c r="H24" s="157"/>
      <c r="I24" s="157"/>
      <c r="J24" s="157"/>
      <c r="K24" s="157"/>
      <c r="L24" s="157"/>
      <c r="R24" s="84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5" t="s">
        <v>111</v>
      </c>
      <c r="M27" s="152">
        <f>$N$88</f>
        <v>0</v>
      </c>
      <c r="N27" s="152"/>
      <c r="O27" s="152"/>
      <c r="P27" s="152"/>
      <c r="R27" s="23"/>
    </row>
    <row r="28" spans="2:18" s="9" customFormat="1" ht="15" customHeight="1">
      <c r="B28" s="22"/>
      <c r="D28" s="21" t="s">
        <v>112</v>
      </c>
      <c r="M28" s="152">
        <f>$N$96</f>
        <v>0</v>
      </c>
      <c r="N28" s="152"/>
      <c r="O28" s="152"/>
      <c r="P28" s="152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6" t="s">
        <v>34</v>
      </c>
      <c r="M30" s="174">
        <f>ROUND($M$27+$M$28,2)</f>
        <v>0</v>
      </c>
      <c r="N30" s="174"/>
      <c r="O30" s="174"/>
      <c r="P30" s="174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35</v>
      </c>
      <c r="E32" s="27" t="s">
        <v>36</v>
      </c>
      <c r="F32" s="87">
        <v>0.2</v>
      </c>
      <c r="G32" s="88" t="s">
        <v>37</v>
      </c>
      <c r="H32" s="173">
        <f>ROUND((SUM($BE$96:$BE$100)+SUM($BE$118:$BE$172)),2)</f>
        <v>0</v>
      </c>
      <c r="I32" s="173"/>
      <c r="J32" s="173"/>
      <c r="M32" s="173">
        <f>ROUND(ROUND((SUM($BE$96:$BE$100)+SUM($BE$118:$BE$172)),2)*$F$32,2)</f>
        <v>0</v>
      </c>
      <c r="N32" s="173"/>
      <c r="O32" s="173"/>
      <c r="P32" s="173"/>
      <c r="R32" s="23"/>
    </row>
    <row r="33" spans="2:18" s="9" customFormat="1" ht="15" customHeight="1">
      <c r="B33" s="22"/>
      <c r="E33" s="27" t="s">
        <v>38</v>
      </c>
      <c r="F33" s="87">
        <v>0.2</v>
      </c>
      <c r="G33" s="88" t="s">
        <v>37</v>
      </c>
      <c r="H33" s="173">
        <f>ROUND((SUM($BF$96:$BF$100)+SUM($BF$118:$BF$172)),2)</f>
        <v>0</v>
      </c>
      <c r="I33" s="173"/>
      <c r="J33" s="173"/>
      <c r="M33" s="173">
        <f>ROUND(ROUND((SUM($BF$96:$BF$100)+SUM($BF$118:$BF$172)),2)*$F$33,2)</f>
        <v>0</v>
      </c>
      <c r="N33" s="173"/>
      <c r="O33" s="173"/>
      <c r="P33" s="173"/>
      <c r="R33" s="23"/>
    </row>
    <row r="34" spans="2:18" s="9" customFormat="1" ht="15" customHeight="1" hidden="1">
      <c r="B34" s="22"/>
      <c r="E34" s="27" t="s">
        <v>39</v>
      </c>
      <c r="F34" s="87">
        <v>0.2</v>
      </c>
      <c r="G34" s="88" t="s">
        <v>37</v>
      </c>
      <c r="H34" s="173">
        <f>ROUND((SUM($BG$96:$BG$100)+SUM($BG$118:$BG$172)),2)</f>
        <v>0</v>
      </c>
      <c r="I34" s="173"/>
      <c r="J34" s="173"/>
      <c r="M34" s="173">
        <v>0</v>
      </c>
      <c r="N34" s="173"/>
      <c r="O34" s="173"/>
      <c r="P34" s="173"/>
      <c r="R34" s="23"/>
    </row>
    <row r="35" spans="2:18" s="9" customFormat="1" ht="15" customHeight="1" hidden="1">
      <c r="B35" s="22"/>
      <c r="E35" s="27" t="s">
        <v>40</v>
      </c>
      <c r="F35" s="87">
        <v>0.2</v>
      </c>
      <c r="G35" s="88" t="s">
        <v>37</v>
      </c>
      <c r="H35" s="173">
        <f>ROUND((SUM($BH$96:$BH$100)+SUM($BH$118:$BH$172)),2)</f>
        <v>0</v>
      </c>
      <c r="I35" s="173"/>
      <c r="J35" s="173"/>
      <c r="M35" s="173">
        <v>0</v>
      </c>
      <c r="N35" s="173"/>
      <c r="O35" s="173"/>
      <c r="P35" s="173"/>
      <c r="R35" s="23"/>
    </row>
    <row r="36" spans="2:18" s="9" customFormat="1" ht="15" customHeight="1" hidden="1">
      <c r="B36" s="22"/>
      <c r="E36" s="27" t="s">
        <v>41</v>
      </c>
      <c r="F36" s="87">
        <v>0</v>
      </c>
      <c r="G36" s="88" t="s">
        <v>37</v>
      </c>
      <c r="H36" s="173">
        <f>ROUND((SUM($BI$96:$BI$100)+SUM($BI$118:$BI$172)),2)</f>
        <v>0</v>
      </c>
      <c r="I36" s="173"/>
      <c r="J36" s="173"/>
      <c r="M36" s="173">
        <v>0</v>
      </c>
      <c r="N36" s="173"/>
      <c r="O36" s="173"/>
      <c r="P36" s="173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42</v>
      </c>
      <c r="E38" s="32"/>
      <c r="F38" s="32"/>
      <c r="G38" s="89" t="s">
        <v>43</v>
      </c>
      <c r="H38" s="33" t="s">
        <v>44</v>
      </c>
      <c r="I38" s="32"/>
      <c r="J38" s="32"/>
      <c r="K38" s="32"/>
      <c r="L38" s="145">
        <f>SUM($M$30:$M$36)</f>
        <v>0</v>
      </c>
      <c r="M38" s="145"/>
      <c r="N38" s="145"/>
      <c r="O38" s="145"/>
      <c r="P38" s="1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45</v>
      </c>
      <c r="E50" s="35"/>
      <c r="F50" s="35"/>
      <c r="G50" s="35"/>
      <c r="H50" s="36"/>
      <c r="J50" s="34" t="s">
        <v>46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47</v>
      </c>
      <c r="E59" s="40"/>
      <c r="F59" s="40"/>
      <c r="G59" s="41" t="s">
        <v>48</v>
      </c>
      <c r="H59" s="42"/>
      <c r="J59" s="39" t="s">
        <v>47</v>
      </c>
      <c r="K59" s="40"/>
      <c r="L59" s="40"/>
      <c r="M59" s="40"/>
      <c r="N59" s="41" t="s">
        <v>48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49</v>
      </c>
      <c r="E61" s="35"/>
      <c r="F61" s="35"/>
      <c r="G61" s="35"/>
      <c r="H61" s="36"/>
      <c r="J61" s="34" t="s">
        <v>50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47</v>
      </c>
      <c r="E70" s="40"/>
      <c r="F70" s="40"/>
      <c r="G70" s="41" t="s">
        <v>48</v>
      </c>
      <c r="H70" s="42"/>
      <c r="J70" s="39" t="s">
        <v>47</v>
      </c>
      <c r="K70" s="40"/>
      <c r="L70" s="40"/>
      <c r="M70" s="40"/>
      <c r="N70" s="41" t="s">
        <v>48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146" t="s">
        <v>974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170" t="str">
        <f>$F$6</f>
        <v>Obnova kultúrneho domu Prašník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3"/>
    </row>
    <row r="79" spans="2:18" s="9" customFormat="1" ht="37.5" customHeight="1">
      <c r="B79" s="22"/>
      <c r="C79" s="51" t="s">
        <v>109</v>
      </c>
      <c r="F79" s="147" t="str">
        <f>$F$7</f>
        <v>6 - Sadové úpravy, spevnené plochy a drobná architektúra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19</v>
      </c>
      <c r="F81" s="19" t="str">
        <f>$F$9</f>
        <v>Obec Prašník</v>
      </c>
      <c r="K81" s="18" t="s">
        <v>21</v>
      </c>
      <c r="M81" s="165">
        <f>IF($O$9="","",$O$9)</f>
        <v>42228</v>
      </c>
      <c r="N81" s="165"/>
      <c r="O81" s="165"/>
      <c r="P81" s="165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22</v>
      </c>
      <c r="F83" s="19" t="str">
        <f>$E$12</f>
        <v>Obec Prašník</v>
      </c>
      <c r="K83" s="18" t="s">
        <v>27</v>
      </c>
      <c r="M83" s="148" t="str">
        <f>$E$18</f>
        <v>Ing. Michal Štoder</v>
      </c>
      <c r="N83" s="148"/>
      <c r="O83" s="148"/>
      <c r="P83" s="148"/>
      <c r="Q83" s="148"/>
      <c r="R83" s="23"/>
    </row>
    <row r="84" spans="2:18" s="9" customFormat="1" ht="15" customHeight="1">
      <c r="B84" s="22"/>
      <c r="C84" s="18" t="s">
        <v>25</v>
      </c>
      <c r="F84" s="19" t="str">
        <f>IF($E$15="","",$E$15)</f>
        <v> </v>
      </c>
      <c r="K84" s="18" t="s">
        <v>30</v>
      </c>
      <c r="M84" s="148" t="str">
        <f>$E$21</f>
        <v> </v>
      </c>
      <c r="N84" s="148"/>
      <c r="O84" s="148"/>
      <c r="P84" s="148"/>
      <c r="Q84" s="148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172" t="s">
        <v>113</v>
      </c>
      <c r="D86" s="172"/>
      <c r="E86" s="172"/>
      <c r="F86" s="172"/>
      <c r="G86" s="172"/>
      <c r="H86" s="30"/>
      <c r="I86" s="30"/>
      <c r="J86" s="30"/>
      <c r="K86" s="30"/>
      <c r="L86" s="30"/>
      <c r="M86" s="30"/>
      <c r="N86" s="172" t="s">
        <v>114</v>
      </c>
      <c r="O86" s="172"/>
      <c r="P86" s="172"/>
      <c r="Q86" s="172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2" t="s">
        <v>115</v>
      </c>
      <c r="N88" s="137">
        <f>$N$118</f>
        <v>0</v>
      </c>
      <c r="O88" s="137"/>
      <c r="P88" s="137"/>
      <c r="Q88" s="137"/>
      <c r="R88" s="23"/>
      <c r="AU88" s="9" t="s">
        <v>116</v>
      </c>
    </row>
    <row r="89" spans="2:18" s="90" customFormat="1" ht="25.5" customHeight="1">
      <c r="B89" s="91"/>
      <c r="D89" s="92" t="s">
        <v>117</v>
      </c>
      <c r="N89" s="171">
        <f>$N$119</f>
        <v>0</v>
      </c>
      <c r="O89" s="171"/>
      <c r="P89" s="171"/>
      <c r="Q89" s="171"/>
      <c r="R89" s="93"/>
    </row>
    <row r="90" spans="2:18" s="85" customFormat="1" ht="21" customHeight="1">
      <c r="B90" s="94"/>
      <c r="D90" s="95" t="s">
        <v>321</v>
      </c>
      <c r="N90" s="169">
        <f>$N$120</f>
        <v>0</v>
      </c>
      <c r="O90" s="169"/>
      <c r="P90" s="169"/>
      <c r="Q90" s="169"/>
      <c r="R90" s="96"/>
    </row>
    <row r="91" spans="2:18" s="85" customFormat="1" ht="21" customHeight="1">
      <c r="B91" s="94"/>
      <c r="D91" s="95" t="s">
        <v>826</v>
      </c>
      <c r="N91" s="169">
        <f>$N$147</f>
        <v>0</v>
      </c>
      <c r="O91" s="169"/>
      <c r="P91" s="169"/>
      <c r="Q91" s="169"/>
      <c r="R91" s="96"/>
    </row>
    <row r="92" spans="2:18" s="85" customFormat="1" ht="21" customHeight="1">
      <c r="B92" s="94"/>
      <c r="D92" s="95" t="s">
        <v>323</v>
      </c>
      <c r="N92" s="169">
        <f>$N$152</f>
        <v>0</v>
      </c>
      <c r="O92" s="169"/>
      <c r="P92" s="169"/>
      <c r="Q92" s="169"/>
      <c r="R92" s="96"/>
    </row>
    <row r="93" spans="2:18" s="85" customFormat="1" ht="21" customHeight="1">
      <c r="B93" s="94"/>
      <c r="D93" s="95" t="s">
        <v>324</v>
      </c>
      <c r="N93" s="169">
        <f>$N$154</f>
        <v>0</v>
      </c>
      <c r="O93" s="169"/>
      <c r="P93" s="169"/>
      <c r="Q93" s="169"/>
      <c r="R93" s="96"/>
    </row>
    <row r="94" spans="2:18" s="85" customFormat="1" ht="21" customHeight="1">
      <c r="B94" s="94"/>
      <c r="D94" s="95" t="s">
        <v>120</v>
      </c>
      <c r="N94" s="169">
        <f>$N$171</f>
        <v>0</v>
      </c>
      <c r="O94" s="169"/>
      <c r="P94" s="169"/>
      <c r="Q94" s="169"/>
      <c r="R94" s="96"/>
    </row>
    <row r="95" spans="2:18" s="9" customFormat="1" ht="22.5" customHeight="1">
      <c r="B95" s="22"/>
      <c r="R95" s="23"/>
    </row>
    <row r="96" spans="2:21" s="9" customFormat="1" ht="30" customHeight="1">
      <c r="B96" s="22"/>
      <c r="C96" s="62" t="s">
        <v>126</v>
      </c>
      <c r="N96" s="137">
        <f>ROUND($N$97+$N$98+$N$99,2)</f>
        <v>0</v>
      </c>
      <c r="O96" s="137"/>
      <c r="P96" s="137"/>
      <c r="Q96" s="137"/>
      <c r="R96" s="23"/>
      <c r="T96" s="97"/>
      <c r="U96" s="98" t="s">
        <v>35</v>
      </c>
    </row>
    <row r="97" spans="2:62" s="9" customFormat="1" ht="18.75" customHeight="1">
      <c r="B97" s="22"/>
      <c r="D97" s="168" t="s">
        <v>127</v>
      </c>
      <c r="E97" s="168"/>
      <c r="F97" s="168"/>
      <c r="G97" s="168"/>
      <c r="H97" s="168"/>
      <c r="N97" s="169">
        <v>0</v>
      </c>
      <c r="O97" s="169"/>
      <c r="P97" s="169"/>
      <c r="Q97" s="169"/>
      <c r="R97" s="23"/>
      <c r="T97" s="99"/>
      <c r="U97" s="100" t="s">
        <v>38</v>
      </c>
      <c r="AY97" s="9" t="s">
        <v>128</v>
      </c>
      <c r="BE97" s="101">
        <f>IF($U$97="základná",$N$97,0)</f>
        <v>0</v>
      </c>
      <c r="BF97" s="101">
        <f>IF($U$97="znížená",$N$97,0)</f>
        <v>0</v>
      </c>
      <c r="BG97" s="101">
        <f>IF($U$97="zákl. prenesená",$N$97,0)</f>
        <v>0</v>
      </c>
      <c r="BH97" s="101">
        <f>IF($U$97="zníž. prenesená",$N$97,0)</f>
        <v>0</v>
      </c>
      <c r="BI97" s="101">
        <f>IF($U$97="nulová",$N$97,0)</f>
        <v>0</v>
      </c>
      <c r="BJ97" s="9" t="s">
        <v>129</v>
      </c>
    </row>
    <row r="98" spans="2:62" s="9" customFormat="1" ht="18.75" customHeight="1">
      <c r="B98" s="22"/>
      <c r="D98" s="168" t="s">
        <v>130</v>
      </c>
      <c r="E98" s="168"/>
      <c r="F98" s="168"/>
      <c r="G98" s="168"/>
      <c r="H98" s="168"/>
      <c r="N98" s="169">
        <v>0</v>
      </c>
      <c r="O98" s="169"/>
      <c r="P98" s="169"/>
      <c r="Q98" s="169"/>
      <c r="R98" s="23"/>
      <c r="T98" s="99"/>
      <c r="U98" s="100" t="s">
        <v>38</v>
      </c>
      <c r="AY98" s="9" t="s">
        <v>128</v>
      </c>
      <c r="BE98" s="101">
        <f>IF($U$98="základná",$N$98,0)</f>
        <v>0</v>
      </c>
      <c r="BF98" s="101">
        <f>IF($U$98="znížená",$N$98,0)</f>
        <v>0</v>
      </c>
      <c r="BG98" s="101">
        <f>IF($U$98="zákl. prenesená",$N$98,0)</f>
        <v>0</v>
      </c>
      <c r="BH98" s="101">
        <f>IF($U$98="zníž. prenesená",$N$98,0)</f>
        <v>0</v>
      </c>
      <c r="BI98" s="101">
        <f>IF($U$98="nulová",$N$98,0)</f>
        <v>0</v>
      </c>
      <c r="BJ98" s="9" t="s">
        <v>129</v>
      </c>
    </row>
    <row r="99" spans="2:62" s="9" customFormat="1" ht="18.75" customHeight="1">
      <c r="B99" s="22"/>
      <c r="D99" s="95" t="s">
        <v>131</v>
      </c>
      <c r="N99" s="169">
        <v>0</v>
      </c>
      <c r="O99" s="169"/>
      <c r="P99" s="169"/>
      <c r="Q99" s="169"/>
      <c r="R99" s="23"/>
      <c r="T99" s="102"/>
      <c r="U99" s="103" t="s">
        <v>38</v>
      </c>
      <c r="AY99" s="9" t="s">
        <v>132</v>
      </c>
      <c r="BE99" s="101">
        <f>IF($U$99="základná",$N$99,0)</f>
        <v>0</v>
      </c>
      <c r="BF99" s="101">
        <f>IF($U$99="znížená",$N$99,0)</f>
        <v>0</v>
      </c>
      <c r="BG99" s="101">
        <f>IF($U$99="zákl. prenesená",$N$99,0)</f>
        <v>0</v>
      </c>
      <c r="BH99" s="101">
        <f>IF($U$99="zníž. prenesená",$N$99,0)</f>
        <v>0</v>
      </c>
      <c r="BI99" s="101">
        <f>IF($U$99="nulová",$N$99,0)</f>
        <v>0</v>
      </c>
      <c r="BJ99" s="9" t="s">
        <v>129</v>
      </c>
    </row>
    <row r="100" spans="2:18" s="9" customFormat="1" ht="14.25" customHeight="1">
      <c r="B100" s="22"/>
      <c r="R100" s="23"/>
    </row>
    <row r="101" spans="2:18" s="9" customFormat="1" ht="30" customHeight="1">
      <c r="B101" s="22"/>
      <c r="C101" s="80" t="s">
        <v>103</v>
      </c>
      <c r="D101" s="30"/>
      <c r="E101" s="30"/>
      <c r="F101" s="30"/>
      <c r="G101" s="30"/>
      <c r="H101" s="30"/>
      <c r="I101" s="30"/>
      <c r="J101" s="30"/>
      <c r="K101" s="30"/>
      <c r="L101" s="138">
        <f>ROUND(SUM($N$88+$N$96),2)</f>
        <v>0</v>
      </c>
      <c r="M101" s="138"/>
      <c r="N101" s="138"/>
      <c r="O101" s="138"/>
      <c r="P101" s="138"/>
      <c r="Q101" s="138"/>
      <c r="R101" s="23"/>
    </row>
    <row r="102" spans="2:18" s="9" customFormat="1" ht="7.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5"/>
    </row>
    <row r="106" spans="2:18" s="9" customFormat="1" ht="7.5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8"/>
    </row>
    <row r="107" spans="2:18" s="9" customFormat="1" ht="37.5" customHeight="1">
      <c r="B107" s="22"/>
      <c r="C107" s="146" t="s">
        <v>975</v>
      </c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23"/>
    </row>
    <row r="108" spans="2:18" s="9" customFormat="1" ht="7.5" customHeight="1">
      <c r="B108" s="22"/>
      <c r="R108" s="23"/>
    </row>
    <row r="109" spans="2:18" s="9" customFormat="1" ht="30.75" customHeight="1">
      <c r="B109" s="22"/>
      <c r="C109" s="18" t="s">
        <v>15</v>
      </c>
      <c r="F109" s="170" t="str">
        <f>$F$6</f>
        <v>Obnova kultúrneho domu Prašník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R109" s="23"/>
    </row>
    <row r="110" spans="2:18" s="9" customFormat="1" ht="37.5" customHeight="1">
      <c r="B110" s="22"/>
      <c r="C110" s="51" t="s">
        <v>109</v>
      </c>
      <c r="F110" s="147" t="str">
        <f>$F$7</f>
        <v>6 - Sadové úpravy, spevnené plochy a drobná architektúra</v>
      </c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R110" s="23"/>
    </row>
    <row r="111" spans="2:18" s="9" customFormat="1" ht="7.5" customHeight="1">
      <c r="B111" s="22"/>
      <c r="R111" s="23"/>
    </row>
    <row r="112" spans="2:18" s="9" customFormat="1" ht="18.75" customHeight="1">
      <c r="B112" s="22"/>
      <c r="C112" s="18" t="s">
        <v>19</v>
      </c>
      <c r="F112" s="19" t="str">
        <f>$F$9</f>
        <v>Obec Prašník</v>
      </c>
      <c r="K112" s="18" t="s">
        <v>21</v>
      </c>
      <c r="M112" s="165">
        <f>IF($O$9="","",$O$9)</f>
        <v>42228</v>
      </c>
      <c r="N112" s="165"/>
      <c r="O112" s="165"/>
      <c r="P112" s="165"/>
      <c r="R112" s="23"/>
    </row>
    <row r="113" spans="2:18" s="9" customFormat="1" ht="7.5" customHeight="1">
      <c r="B113" s="22"/>
      <c r="R113" s="23"/>
    </row>
    <row r="114" spans="2:18" s="9" customFormat="1" ht="15.75" customHeight="1">
      <c r="B114" s="22"/>
      <c r="C114" s="18" t="s">
        <v>22</v>
      </c>
      <c r="F114" s="19" t="str">
        <f>$E$12</f>
        <v>Obec Prašník</v>
      </c>
      <c r="K114" s="18" t="s">
        <v>27</v>
      </c>
      <c r="M114" s="148" t="str">
        <f>$E$18</f>
        <v>Ing. Michal Štoder</v>
      </c>
      <c r="N114" s="148"/>
      <c r="O114" s="148"/>
      <c r="P114" s="148"/>
      <c r="Q114" s="148"/>
      <c r="R114" s="23"/>
    </row>
    <row r="115" spans="2:18" s="9" customFormat="1" ht="15" customHeight="1">
      <c r="B115" s="22"/>
      <c r="C115" s="18" t="s">
        <v>25</v>
      </c>
      <c r="F115" s="19" t="str">
        <f>IF($E$15="","",$E$15)</f>
        <v> </v>
      </c>
      <c r="K115" s="18" t="s">
        <v>30</v>
      </c>
      <c r="M115" s="148" t="str">
        <f>$E$21</f>
        <v> </v>
      </c>
      <c r="N115" s="148"/>
      <c r="O115" s="148"/>
      <c r="P115" s="148"/>
      <c r="Q115" s="148"/>
      <c r="R115" s="23"/>
    </row>
    <row r="116" spans="2:18" s="9" customFormat="1" ht="11.25" customHeight="1">
      <c r="B116" s="22"/>
      <c r="R116" s="23"/>
    </row>
    <row r="117" spans="2:27" s="104" customFormat="1" ht="30" customHeight="1">
      <c r="B117" s="105"/>
      <c r="C117" s="106" t="s">
        <v>133</v>
      </c>
      <c r="D117" s="107" t="s">
        <v>134</v>
      </c>
      <c r="E117" s="107" t="s">
        <v>53</v>
      </c>
      <c r="F117" s="166" t="s">
        <v>135</v>
      </c>
      <c r="G117" s="166"/>
      <c r="H117" s="166"/>
      <c r="I117" s="166"/>
      <c r="J117" s="107" t="s">
        <v>136</v>
      </c>
      <c r="K117" s="107" t="s">
        <v>137</v>
      </c>
      <c r="L117" s="166" t="s">
        <v>138</v>
      </c>
      <c r="M117" s="166"/>
      <c r="N117" s="167" t="s">
        <v>139</v>
      </c>
      <c r="O117" s="167"/>
      <c r="P117" s="167"/>
      <c r="Q117" s="167"/>
      <c r="R117" s="108"/>
      <c r="T117" s="57" t="s">
        <v>140</v>
      </c>
      <c r="U117" s="58" t="s">
        <v>35</v>
      </c>
      <c r="V117" s="58" t="s">
        <v>141</v>
      </c>
      <c r="W117" s="58" t="s">
        <v>142</v>
      </c>
      <c r="X117" s="58" t="s">
        <v>143</v>
      </c>
      <c r="Y117" s="58" t="s">
        <v>144</v>
      </c>
      <c r="Z117" s="58" t="s">
        <v>145</v>
      </c>
      <c r="AA117" s="59" t="s">
        <v>146</v>
      </c>
    </row>
    <row r="118" spans="2:63" s="9" customFormat="1" ht="30" customHeight="1">
      <c r="B118" s="22"/>
      <c r="C118" s="62" t="s">
        <v>111</v>
      </c>
      <c r="N118" s="164">
        <f>$BK$118</f>
        <v>0</v>
      </c>
      <c r="O118" s="164"/>
      <c r="P118" s="164"/>
      <c r="Q118" s="164"/>
      <c r="R118" s="23"/>
      <c r="T118" s="61"/>
      <c r="U118" s="35"/>
      <c r="V118" s="35"/>
      <c r="W118" s="109">
        <f>$W$119</f>
        <v>599.87414218</v>
      </c>
      <c r="X118" s="35"/>
      <c r="Y118" s="109">
        <f>$Y$119</f>
        <v>122.91441044999999</v>
      </c>
      <c r="Z118" s="35"/>
      <c r="AA118" s="110">
        <f>$AA$119</f>
        <v>0</v>
      </c>
      <c r="AT118" s="9" t="s">
        <v>70</v>
      </c>
      <c r="AU118" s="9" t="s">
        <v>116</v>
      </c>
      <c r="BK118" s="111">
        <f>$BK$119</f>
        <v>0</v>
      </c>
    </row>
    <row r="119" spans="2:63" s="112" customFormat="1" ht="37.5" customHeight="1">
      <c r="B119" s="113"/>
      <c r="D119" s="114" t="s">
        <v>117</v>
      </c>
      <c r="E119" s="114"/>
      <c r="F119" s="114"/>
      <c r="G119" s="114"/>
      <c r="H119" s="114"/>
      <c r="I119" s="114"/>
      <c r="J119" s="114"/>
      <c r="K119" s="114"/>
      <c r="L119" s="114"/>
      <c r="M119" s="114"/>
      <c r="N119" s="163">
        <f>$BK$119</f>
        <v>0</v>
      </c>
      <c r="O119" s="163"/>
      <c r="P119" s="163"/>
      <c r="Q119" s="163"/>
      <c r="R119" s="115"/>
      <c r="T119" s="116"/>
      <c r="W119" s="117">
        <f>$W$120+$W$147+$W$152+$W$154+$W$171</f>
        <v>599.87414218</v>
      </c>
      <c r="Y119" s="117">
        <f>$Y$120+$Y$147+$Y$152+$Y$154+$Y$171</f>
        <v>122.91441044999999</v>
      </c>
      <c r="AA119" s="118">
        <f>$AA$120+$AA$147+$AA$152+$AA$154+$AA$171</f>
        <v>0</v>
      </c>
      <c r="AR119" s="119" t="s">
        <v>76</v>
      </c>
      <c r="AT119" s="119" t="s">
        <v>70</v>
      </c>
      <c r="AU119" s="119" t="s">
        <v>71</v>
      </c>
      <c r="AY119" s="119" t="s">
        <v>147</v>
      </c>
      <c r="BK119" s="120">
        <f>$BK$120+$BK$147+$BK$152+$BK$154+$BK$171</f>
        <v>0</v>
      </c>
    </row>
    <row r="120" spans="2:63" s="112" customFormat="1" ht="21" customHeight="1">
      <c r="B120" s="113"/>
      <c r="D120" s="121" t="s">
        <v>321</v>
      </c>
      <c r="E120" s="121"/>
      <c r="F120" s="121"/>
      <c r="G120" s="121"/>
      <c r="H120" s="121"/>
      <c r="I120" s="121"/>
      <c r="J120" s="121"/>
      <c r="K120" s="121"/>
      <c r="L120" s="121"/>
      <c r="M120" s="121"/>
      <c r="N120" s="160">
        <f>$BK$120</f>
        <v>0</v>
      </c>
      <c r="O120" s="160"/>
      <c r="P120" s="160"/>
      <c r="Q120" s="160"/>
      <c r="R120" s="115"/>
      <c r="T120" s="116"/>
      <c r="W120" s="117">
        <f>SUM($W$121:$W$146)</f>
        <v>163.80010518</v>
      </c>
      <c r="Y120" s="117">
        <f>SUM($Y$121:$Y$146)</f>
        <v>0.01672</v>
      </c>
      <c r="AA120" s="118">
        <f>SUM($AA$121:$AA$146)</f>
        <v>0</v>
      </c>
      <c r="AR120" s="119" t="s">
        <v>76</v>
      </c>
      <c r="AT120" s="119" t="s">
        <v>70</v>
      </c>
      <c r="AU120" s="119" t="s">
        <v>76</v>
      </c>
      <c r="AY120" s="119" t="s">
        <v>147</v>
      </c>
      <c r="BK120" s="120">
        <f>SUM($BK$121:$BK$146)</f>
        <v>0</v>
      </c>
    </row>
    <row r="121" spans="2:65" s="9" customFormat="1" ht="27" customHeight="1">
      <c r="B121" s="22"/>
      <c r="C121" s="122" t="s">
        <v>76</v>
      </c>
      <c r="D121" s="122" t="s">
        <v>148</v>
      </c>
      <c r="E121" s="123" t="s">
        <v>827</v>
      </c>
      <c r="F121" s="158" t="s">
        <v>828</v>
      </c>
      <c r="G121" s="158"/>
      <c r="H121" s="158"/>
      <c r="I121" s="158"/>
      <c r="J121" s="124" t="s">
        <v>151</v>
      </c>
      <c r="K121" s="125">
        <v>200</v>
      </c>
      <c r="L121" s="159"/>
      <c r="M121" s="159"/>
      <c r="N121" s="159">
        <f>ROUND($L$121*$K$121,2)</f>
        <v>0</v>
      </c>
      <c r="O121" s="159"/>
      <c r="P121" s="159"/>
      <c r="Q121" s="159"/>
      <c r="R121" s="23"/>
      <c r="T121" s="126"/>
      <c r="U121" s="28" t="s">
        <v>38</v>
      </c>
      <c r="V121" s="127">
        <v>0.02337</v>
      </c>
      <c r="W121" s="127">
        <f>$V$121*$K$121</f>
        <v>4.6739999999999995</v>
      </c>
      <c r="X121" s="127">
        <v>0</v>
      </c>
      <c r="Y121" s="127">
        <f>$X$121*$K$121</f>
        <v>0</v>
      </c>
      <c r="Z121" s="127">
        <v>0</v>
      </c>
      <c r="AA121" s="128">
        <f>$Z$121*$K$121</f>
        <v>0</v>
      </c>
      <c r="AR121" s="9" t="s">
        <v>152</v>
      </c>
      <c r="AT121" s="9" t="s">
        <v>148</v>
      </c>
      <c r="AU121" s="9" t="s">
        <v>129</v>
      </c>
      <c r="AY121" s="9" t="s">
        <v>147</v>
      </c>
      <c r="BE121" s="101">
        <f>IF($U$121="základná",$N$121,0)</f>
        <v>0</v>
      </c>
      <c r="BF121" s="101">
        <f>IF($U$121="znížená",$N$121,0)</f>
        <v>0</v>
      </c>
      <c r="BG121" s="101">
        <f>IF($U$121="zákl. prenesená",$N$121,0)</f>
        <v>0</v>
      </c>
      <c r="BH121" s="101">
        <f>IF($U$121="zníž. prenesená",$N$121,0)</f>
        <v>0</v>
      </c>
      <c r="BI121" s="101">
        <f>IF($U$121="nulová",$N$121,0)</f>
        <v>0</v>
      </c>
      <c r="BJ121" s="9" t="s">
        <v>129</v>
      </c>
      <c r="BK121" s="101">
        <f>ROUND($L$121*$K$121,2)</f>
        <v>0</v>
      </c>
      <c r="BL121" s="9" t="s">
        <v>152</v>
      </c>
      <c r="BM121" s="9" t="s">
        <v>829</v>
      </c>
    </row>
    <row r="122" spans="2:65" s="9" customFormat="1" ht="27" customHeight="1">
      <c r="B122" s="22"/>
      <c r="C122" s="122" t="s">
        <v>129</v>
      </c>
      <c r="D122" s="122" t="s">
        <v>148</v>
      </c>
      <c r="E122" s="123" t="s">
        <v>830</v>
      </c>
      <c r="F122" s="158" t="s">
        <v>831</v>
      </c>
      <c r="G122" s="158"/>
      <c r="H122" s="158"/>
      <c r="I122" s="158"/>
      <c r="J122" s="124" t="s">
        <v>151</v>
      </c>
      <c r="K122" s="125">
        <v>6</v>
      </c>
      <c r="L122" s="159"/>
      <c r="M122" s="159"/>
      <c r="N122" s="159">
        <f>ROUND($L$122*$K$122,2)</f>
        <v>0</v>
      </c>
      <c r="O122" s="159"/>
      <c r="P122" s="159"/>
      <c r="Q122" s="159"/>
      <c r="R122" s="23"/>
      <c r="T122" s="126"/>
      <c r="U122" s="28" t="s">
        <v>38</v>
      </c>
      <c r="V122" s="127">
        <v>0.163</v>
      </c>
      <c r="W122" s="127">
        <f>$V$122*$K$122</f>
        <v>0.978</v>
      </c>
      <c r="X122" s="127">
        <v>0</v>
      </c>
      <c r="Y122" s="127">
        <f>$X$122*$K$122</f>
        <v>0</v>
      </c>
      <c r="Z122" s="127">
        <v>0</v>
      </c>
      <c r="AA122" s="128">
        <f>$Z$122*$K$122</f>
        <v>0</v>
      </c>
      <c r="AR122" s="9" t="s">
        <v>152</v>
      </c>
      <c r="AT122" s="9" t="s">
        <v>148</v>
      </c>
      <c r="AU122" s="9" t="s">
        <v>129</v>
      </c>
      <c r="AY122" s="9" t="s">
        <v>147</v>
      </c>
      <c r="BE122" s="101">
        <f>IF($U$122="základná",$N$122,0)</f>
        <v>0</v>
      </c>
      <c r="BF122" s="101">
        <f>IF($U$122="znížená",$N$122,0)</f>
        <v>0</v>
      </c>
      <c r="BG122" s="101">
        <f>IF($U$122="zákl. prenesená",$N$122,0)</f>
        <v>0</v>
      </c>
      <c r="BH122" s="101">
        <f>IF($U$122="zníž. prenesená",$N$122,0)</f>
        <v>0</v>
      </c>
      <c r="BI122" s="101">
        <f>IF($U$122="nulová",$N$122,0)</f>
        <v>0</v>
      </c>
      <c r="BJ122" s="9" t="s">
        <v>129</v>
      </c>
      <c r="BK122" s="101">
        <f>ROUND($L$122*$K$122,2)</f>
        <v>0</v>
      </c>
      <c r="BL122" s="9" t="s">
        <v>152</v>
      </c>
      <c r="BM122" s="9" t="s">
        <v>832</v>
      </c>
    </row>
    <row r="123" spans="2:65" s="9" customFormat="1" ht="27" customHeight="1">
      <c r="B123" s="22"/>
      <c r="C123" s="122" t="s">
        <v>157</v>
      </c>
      <c r="D123" s="122" t="s">
        <v>148</v>
      </c>
      <c r="E123" s="123" t="s">
        <v>833</v>
      </c>
      <c r="F123" s="158" t="s">
        <v>834</v>
      </c>
      <c r="G123" s="158"/>
      <c r="H123" s="158"/>
      <c r="I123" s="158"/>
      <c r="J123" s="124" t="s">
        <v>151</v>
      </c>
      <c r="K123" s="125">
        <v>6</v>
      </c>
      <c r="L123" s="159"/>
      <c r="M123" s="159"/>
      <c r="N123" s="159">
        <f>ROUND($L$123*$K$123,2)</f>
        <v>0</v>
      </c>
      <c r="O123" s="159"/>
      <c r="P123" s="159"/>
      <c r="Q123" s="159"/>
      <c r="R123" s="23"/>
      <c r="T123" s="126"/>
      <c r="U123" s="28" t="s">
        <v>38</v>
      </c>
      <c r="V123" s="127">
        <v>0.029</v>
      </c>
      <c r="W123" s="127">
        <f>$V$123*$K$123</f>
        <v>0.17400000000000002</v>
      </c>
      <c r="X123" s="127">
        <v>6E-05</v>
      </c>
      <c r="Y123" s="127">
        <f>$X$123*$K$123</f>
        <v>0.00036</v>
      </c>
      <c r="Z123" s="127">
        <v>0</v>
      </c>
      <c r="AA123" s="128">
        <f>$Z$123*$K$123</f>
        <v>0</v>
      </c>
      <c r="AR123" s="9" t="s">
        <v>152</v>
      </c>
      <c r="AT123" s="9" t="s">
        <v>148</v>
      </c>
      <c r="AU123" s="9" t="s">
        <v>129</v>
      </c>
      <c r="AY123" s="9" t="s">
        <v>147</v>
      </c>
      <c r="BE123" s="101">
        <f>IF($U$123="základná",$N$123,0)</f>
        <v>0</v>
      </c>
      <c r="BF123" s="101">
        <f>IF($U$123="znížená",$N$123,0)</f>
        <v>0</v>
      </c>
      <c r="BG123" s="101">
        <f>IF($U$123="zákl. prenesená",$N$123,0)</f>
        <v>0</v>
      </c>
      <c r="BH123" s="101">
        <f>IF($U$123="zníž. prenesená",$N$123,0)</f>
        <v>0</v>
      </c>
      <c r="BI123" s="101">
        <f>IF($U$123="nulová",$N$123,0)</f>
        <v>0</v>
      </c>
      <c r="BJ123" s="9" t="s">
        <v>129</v>
      </c>
      <c r="BK123" s="101">
        <f>ROUND($L$123*$K$123,2)</f>
        <v>0</v>
      </c>
      <c r="BL123" s="9" t="s">
        <v>152</v>
      </c>
      <c r="BM123" s="9" t="s">
        <v>835</v>
      </c>
    </row>
    <row r="124" spans="2:65" s="9" customFormat="1" ht="39" customHeight="1">
      <c r="B124" s="22"/>
      <c r="C124" s="122" t="s">
        <v>152</v>
      </c>
      <c r="D124" s="122" t="s">
        <v>148</v>
      </c>
      <c r="E124" s="123" t="s">
        <v>836</v>
      </c>
      <c r="F124" s="158" t="s">
        <v>837</v>
      </c>
      <c r="G124" s="158"/>
      <c r="H124" s="158"/>
      <c r="I124" s="158"/>
      <c r="J124" s="124" t="s">
        <v>291</v>
      </c>
      <c r="K124" s="125">
        <v>2</v>
      </c>
      <c r="L124" s="159"/>
      <c r="M124" s="159"/>
      <c r="N124" s="159">
        <f>ROUND($L$124*$K$124,2)</f>
        <v>0</v>
      </c>
      <c r="O124" s="159"/>
      <c r="P124" s="159"/>
      <c r="Q124" s="159"/>
      <c r="R124" s="23"/>
      <c r="T124" s="126"/>
      <c r="U124" s="28" t="s">
        <v>38</v>
      </c>
      <c r="V124" s="127">
        <v>1.608</v>
      </c>
      <c r="W124" s="127">
        <f>$V$124*$K$124</f>
        <v>3.216</v>
      </c>
      <c r="X124" s="127">
        <v>0.00318</v>
      </c>
      <c r="Y124" s="127">
        <f>$X$124*$K$124</f>
        <v>0.00636</v>
      </c>
      <c r="Z124" s="127">
        <v>0</v>
      </c>
      <c r="AA124" s="128">
        <f>$Z$124*$K$124</f>
        <v>0</v>
      </c>
      <c r="AR124" s="9" t="s">
        <v>152</v>
      </c>
      <c r="AT124" s="9" t="s">
        <v>148</v>
      </c>
      <c r="AU124" s="9" t="s">
        <v>129</v>
      </c>
      <c r="AY124" s="9" t="s">
        <v>147</v>
      </c>
      <c r="BE124" s="101">
        <f>IF($U$124="základná",$N$124,0)</f>
        <v>0</v>
      </c>
      <c r="BF124" s="101">
        <f>IF($U$124="znížená",$N$124,0)</f>
        <v>0</v>
      </c>
      <c r="BG124" s="101">
        <f>IF($U$124="zákl. prenesená",$N$124,0)</f>
        <v>0</v>
      </c>
      <c r="BH124" s="101">
        <f>IF($U$124="zníž. prenesená",$N$124,0)</f>
        <v>0</v>
      </c>
      <c r="BI124" s="101">
        <f>IF($U$124="nulová",$N$124,0)</f>
        <v>0</v>
      </c>
      <c r="BJ124" s="9" t="s">
        <v>129</v>
      </c>
      <c r="BK124" s="101">
        <f>ROUND($L$124*$K$124,2)</f>
        <v>0</v>
      </c>
      <c r="BL124" s="9" t="s">
        <v>152</v>
      </c>
      <c r="BM124" s="9" t="s">
        <v>838</v>
      </c>
    </row>
    <row r="125" spans="2:65" s="9" customFormat="1" ht="27" customHeight="1">
      <c r="B125" s="22"/>
      <c r="C125" s="122" t="s">
        <v>164</v>
      </c>
      <c r="D125" s="122" t="s">
        <v>148</v>
      </c>
      <c r="E125" s="123" t="s">
        <v>839</v>
      </c>
      <c r="F125" s="158" t="s">
        <v>840</v>
      </c>
      <c r="G125" s="158"/>
      <c r="H125" s="158"/>
      <c r="I125" s="158"/>
      <c r="J125" s="124" t="s">
        <v>291</v>
      </c>
      <c r="K125" s="125">
        <v>2</v>
      </c>
      <c r="L125" s="159"/>
      <c r="M125" s="159"/>
      <c r="N125" s="159">
        <f>ROUND($L$125*$K$125,2)</f>
        <v>0</v>
      </c>
      <c r="O125" s="159"/>
      <c r="P125" s="159"/>
      <c r="Q125" s="159"/>
      <c r="R125" s="23"/>
      <c r="T125" s="126"/>
      <c r="U125" s="28" t="s">
        <v>38</v>
      </c>
      <c r="V125" s="127">
        <v>0.523</v>
      </c>
      <c r="W125" s="127">
        <f>$V$125*$K$125</f>
        <v>1.046</v>
      </c>
      <c r="X125" s="127">
        <v>0</v>
      </c>
      <c r="Y125" s="127">
        <f>$X$125*$K$125</f>
        <v>0</v>
      </c>
      <c r="Z125" s="127">
        <v>0</v>
      </c>
      <c r="AA125" s="128">
        <f>$Z$125*$K$125</f>
        <v>0</v>
      </c>
      <c r="AR125" s="9" t="s">
        <v>152</v>
      </c>
      <c r="AT125" s="9" t="s">
        <v>148</v>
      </c>
      <c r="AU125" s="9" t="s">
        <v>129</v>
      </c>
      <c r="AY125" s="9" t="s">
        <v>147</v>
      </c>
      <c r="BE125" s="101">
        <f>IF($U$125="základná",$N$125,0)</f>
        <v>0</v>
      </c>
      <c r="BF125" s="101">
        <f>IF($U$125="znížená",$N$125,0)</f>
        <v>0</v>
      </c>
      <c r="BG125" s="101">
        <f>IF($U$125="zákl. prenesená",$N$125,0)</f>
        <v>0</v>
      </c>
      <c r="BH125" s="101">
        <f>IF($U$125="zníž. prenesená",$N$125,0)</f>
        <v>0</v>
      </c>
      <c r="BI125" s="101">
        <f>IF($U$125="nulová",$N$125,0)</f>
        <v>0</v>
      </c>
      <c r="BJ125" s="9" t="s">
        <v>129</v>
      </c>
      <c r="BK125" s="101">
        <f>ROUND($L$125*$K$125,2)</f>
        <v>0</v>
      </c>
      <c r="BL125" s="9" t="s">
        <v>152</v>
      </c>
      <c r="BM125" s="9" t="s">
        <v>841</v>
      </c>
    </row>
    <row r="126" spans="2:65" s="9" customFormat="1" ht="27" customHeight="1">
      <c r="B126" s="22"/>
      <c r="C126" s="122" t="s">
        <v>97</v>
      </c>
      <c r="D126" s="122" t="s">
        <v>148</v>
      </c>
      <c r="E126" s="123" t="s">
        <v>842</v>
      </c>
      <c r="F126" s="158" t="s">
        <v>843</v>
      </c>
      <c r="G126" s="158"/>
      <c r="H126" s="158"/>
      <c r="I126" s="158"/>
      <c r="J126" s="124" t="s">
        <v>291</v>
      </c>
      <c r="K126" s="125">
        <v>10</v>
      </c>
      <c r="L126" s="159"/>
      <c r="M126" s="159"/>
      <c r="N126" s="159">
        <f>ROUND($L$126*$K$126,2)</f>
        <v>0</v>
      </c>
      <c r="O126" s="159"/>
      <c r="P126" s="159"/>
      <c r="Q126" s="159"/>
      <c r="R126" s="23"/>
      <c r="T126" s="126"/>
      <c r="U126" s="28" t="s">
        <v>38</v>
      </c>
      <c r="V126" s="127">
        <v>0.492</v>
      </c>
      <c r="W126" s="127">
        <f>$V$126*$K$126</f>
        <v>4.92</v>
      </c>
      <c r="X126" s="127">
        <v>0</v>
      </c>
      <c r="Y126" s="127">
        <f>$X$126*$K$126</f>
        <v>0</v>
      </c>
      <c r="Z126" s="127">
        <v>0</v>
      </c>
      <c r="AA126" s="128">
        <f>$Z$126*$K$126</f>
        <v>0</v>
      </c>
      <c r="AR126" s="9" t="s">
        <v>152</v>
      </c>
      <c r="AT126" s="9" t="s">
        <v>148</v>
      </c>
      <c r="AU126" s="9" t="s">
        <v>129</v>
      </c>
      <c r="AY126" s="9" t="s">
        <v>147</v>
      </c>
      <c r="BE126" s="101">
        <f>IF($U$126="základná",$N$126,0)</f>
        <v>0</v>
      </c>
      <c r="BF126" s="101">
        <f>IF($U$126="znížená",$N$126,0)</f>
        <v>0</v>
      </c>
      <c r="BG126" s="101">
        <f>IF($U$126="zákl. prenesená",$N$126,0)</f>
        <v>0</v>
      </c>
      <c r="BH126" s="101">
        <f>IF($U$126="zníž. prenesená",$N$126,0)</f>
        <v>0</v>
      </c>
      <c r="BI126" s="101">
        <f>IF($U$126="nulová",$N$126,0)</f>
        <v>0</v>
      </c>
      <c r="BJ126" s="9" t="s">
        <v>129</v>
      </c>
      <c r="BK126" s="101">
        <f>ROUND($L$126*$K$126,2)</f>
        <v>0</v>
      </c>
      <c r="BL126" s="9" t="s">
        <v>152</v>
      </c>
      <c r="BM126" s="9" t="s">
        <v>844</v>
      </c>
    </row>
    <row r="127" spans="2:65" s="9" customFormat="1" ht="27" customHeight="1">
      <c r="B127" s="22"/>
      <c r="C127" s="122" t="s">
        <v>171</v>
      </c>
      <c r="D127" s="122" t="s">
        <v>148</v>
      </c>
      <c r="E127" s="123" t="s">
        <v>845</v>
      </c>
      <c r="F127" s="158" t="s">
        <v>846</v>
      </c>
      <c r="G127" s="158"/>
      <c r="H127" s="158"/>
      <c r="I127" s="158"/>
      <c r="J127" s="124" t="s">
        <v>291</v>
      </c>
      <c r="K127" s="125">
        <v>2</v>
      </c>
      <c r="L127" s="159"/>
      <c r="M127" s="159"/>
      <c r="N127" s="159">
        <f>ROUND($L$127*$K$127,2)</f>
        <v>0</v>
      </c>
      <c r="O127" s="159"/>
      <c r="P127" s="159"/>
      <c r="Q127" s="159"/>
      <c r="R127" s="23"/>
      <c r="T127" s="126"/>
      <c r="U127" s="28" t="s">
        <v>38</v>
      </c>
      <c r="V127" s="127">
        <v>2.358</v>
      </c>
      <c r="W127" s="127">
        <f>$V$127*$K$127</f>
        <v>4.716</v>
      </c>
      <c r="X127" s="127">
        <v>0</v>
      </c>
      <c r="Y127" s="127">
        <f>$X$127*$K$127</f>
        <v>0</v>
      </c>
      <c r="Z127" s="127">
        <v>0</v>
      </c>
      <c r="AA127" s="128">
        <f>$Z$127*$K$127</f>
        <v>0</v>
      </c>
      <c r="AR127" s="9" t="s">
        <v>152</v>
      </c>
      <c r="AT127" s="9" t="s">
        <v>148</v>
      </c>
      <c r="AU127" s="9" t="s">
        <v>129</v>
      </c>
      <c r="AY127" s="9" t="s">
        <v>147</v>
      </c>
      <c r="BE127" s="101">
        <f>IF($U$127="základná",$N$127,0)</f>
        <v>0</v>
      </c>
      <c r="BF127" s="101">
        <f>IF($U$127="znížená",$N$127,0)</f>
        <v>0</v>
      </c>
      <c r="BG127" s="101">
        <f>IF($U$127="zákl. prenesená",$N$127,0)</f>
        <v>0</v>
      </c>
      <c r="BH127" s="101">
        <f>IF($U$127="zníž. prenesená",$N$127,0)</f>
        <v>0</v>
      </c>
      <c r="BI127" s="101">
        <f>IF($U$127="nulová",$N$127,0)</f>
        <v>0</v>
      </c>
      <c r="BJ127" s="9" t="s">
        <v>129</v>
      </c>
      <c r="BK127" s="101">
        <f>ROUND($L$127*$K$127,2)</f>
        <v>0</v>
      </c>
      <c r="BL127" s="9" t="s">
        <v>152</v>
      </c>
      <c r="BM127" s="9" t="s">
        <v>847</v>
      </c>
    </row>
    <row r="128" spans="2:65" s="9" customFormat="1" ht="27" customHeight="1">
      <c r="B128" s="22"/>
      <c r="C128" s="122" t="s">
        <v>175</v>
      </c>
      <c r="D128" s="122" t="s">
        <v>148</v>
      </c>
      <c r="E128" s="123" t="s">
        <v>848</v>
      </c>
      <c r="F128" s="158" t="s">
        <v>849</v>
      </c>
      <c r="G128" s="158"/>
      <c r="H128" s="158"/>
      <c r="I128" s="158"/>
      <c r="J128" s="124" t="s">
        <v>329</v>
      </c>
      <c r="K128" s="125">
        <v>76.188</v>
      </c>
      <c r="L128" s="159"/>
      <c r="M128" s="159"/>
      <c r="N128" s="159">
        <f>ROUND($L$128*$K$128,2)</f>
        <v>0</v>
      </c>
      <c r="O128" s="159"/>
      <c r="P128" s="159"/>
      <c r="Q128" s="159"/>
      <c r="R128" s="23"/>
      <c r="T128" s="126"/>
      <c r="U128" s="28" t="s">
        <v>38</v>
      </c>
      <c r="V128" s="127">
        <v>0.20534</v>
      </c>
      <c r="W128" s="127">
        <f>$V$128*$K$128</f>
        <v>15.64444392</v>
      </c>
      <c r="X128" s="127">
        <v>0</v>
      </c>
      <c r="Y128" s="127">
        <f>$X$128*$K$128</f>
        <v>0</v>
      </c>
      <c r="Z128" s="127">
        <v>0</v>
      </c>
      <c r="AA128" s="128">
        <f>$Z$128*$K$128</f>
        <v>0</v>
      </c>
      <c r="AR128" s="9" t="s">
        <v>152</v>
      </c>
      <c r="AT128" s="9" t="s">
        <v>148</v>
      </c>
      <c r="AU128" s="9" t="s">
        <v>129</v>
      </c>
      <c r="AY128" s="9" t="s">
        <v>147</v>
      </c>
      <c r="BE128" s="101">
        <f>IF($U$128="základná",$N$128,0)</f>
        <v>0</v>
      </c>
      <c r="BF128" s="101">
        <f>IF($U$128="znížená",$N$128,0)</f>
        <v>0</v>
      </c>
      <c r="BG128" s="101">
        <f>IF($U$128="zákl. prenesená",$N$128,0)</f>
        <v>0</v>
      </c>
      <c r="BH128" s="101">
        <f>IF($U$128="zníž. prenesená",$N$128,0)</f>
        <v>0</v>
      </c>
      <c r="BI128" s="101">
        <f>IF($U$128="nulová",$N$128,0)</f>
        <v>0</v>
      </c>
      <c r="BJ128" s="9" t="s">
        <v>129</v>
      </c>
      <c r="BK128" s="101">
        <f>ROUND($L$128*$K$128,2)</f>
        <v>0</v>
      </c>
      <c r="BL128" s="9" t="s">
        <v>152</v>
      </c>
      <c r="BM128" s="9" t="s">
        <v>850</v>
      </c>
    </row>
    <row r="129" spans="2:65" s="9" customFormat="1" ht="27" customHeight="1">
      <c r="B129" s="22"/>
      <c r="C129" s="122" t="s">
        <v>180</v>
      </c>
      <c r="D129" s="122" t="s">
        <v>148</v>
      </c>
      <c r="E129" s="123" t="s">
        <v>851</v>
      </c>
      <c r="F129" s="158" t="s">
        <v>852</v>
      </c>
      <c r="G129" s="158"/>
      <c r="H129" s="158"/>
      <c r="I129" s="158"/>
      <c r="J129" s="124" t="s">
        <v>329</v>
      </c>
      <c r="K129" s="125">
        <v>76.188</v>
      </c>
      <c r="L129" s="159"/>
      <c r="M129" s="159"/>
      <c r="N129" s="159">
        <f>ROUND($L$129*$K$129,2)</f>
        <v>0</v>
      </c>
      <c r="O129" s="159"/>
      <c r="P129" s="159"/>
      <c r="Q129" s="159"/>
      <c r="R129" s="23"/>
      <c r="T129" s="126"/>
      <c r="U129" s="28" t="s">
        <v>38</v>
      </c>
      <c r="V129" s="127">
        <v>0.077</v>
      </c>
      <c r="W129" s="127">
        <f>$V$129*$K$129</f>
        <v>5.8664760000000005</v>
      </c>
      <c r="X129" s="127">
        <v>0</v>
      </c>
      <c r="Y129" s="127">
        <f>$X$129*$K$129</f>
        <v>0</v>
      </c>
      <c r="Z129" s="127">
        <v>0</v>
      </c>
      <c r="AA129" s="128">
        <f>$Z$129*$K$129</f>
        <v>0</v>
      </c>
      <c r="AR129" s="9" t="s">
        <v>152</v>
      </c>
      <c r="AT129" s="9" t="s">
        <v>148</v>
      </c>
      <c r="AU129" s="9" t="s">
        <v>129</v>
      </c>
      <c r="AY129" s="9" t="s">
        <v>147</v>
      </c>
      <c r="BE129" s="101">
        <f>IF($U$129="základná",$N$129,0)</f>
        <v>0</v>
      </c>
      <c r="BF129" s="101">
        <f>IF($U$129="znížená",$N$129,0)</f>
        <v>0</v>
      </c>
      <c r="BG129" s="101">
        <f>IF($U$129="zákl. prenesená",$N$129,0)</f>
        <v>0</v>
      </c>
      <c r="BH129" s="101">
        <f>IF($U$129="zníž. prenesená",$N$129,0)</f>
        <v>0</v>
      </c>
      <c r="BI129" s="101">
        <f>IF($U$129="nulová",$N$129,0)</f>
        <v>0</v>
      </c>
      <c r="BJ129" s="9" t="s">
        <v>129</v>
      </c>
      <c r="BK129" s="101">
        <f>ROUND($L$129*$K$129,2)</f>
        <v>0</v>
      </c>
      <c r="BL129" s="9" t="s">
        <v>152</v>
      </c>
      <c r="BM129" s="9" t="s">
        <v>853</v>
      </c>
    </row>
    <row r="130" spans="2:65" s="9" customFormat="1" ht="27" customHeight="1">
      <c r="B130" s="22"/>
      <c r="C130" s="122" t="s">
        <v>184</v>
      </c>
      <c r="D130" s="122" t="s">
        <v>148</v>
      </c>
      <c r="E130" s="123" t="s">
        <v>330</v>
      </c>
      <c r="F130" s="158" t="s">
        <v>331</v>
      </c>
      <c r="G130" s="158"/>
      <c r="H130" s="158"/>
      <c r="I130" s="158"/>
      <c r="J130" s="124" t="s">
        <v>329</v>
      </c>
      <c r="K130" s="125">
        <v>24.38</v>
      </c>
      <c r="L130" s="159"/>
      <c r="M130" s="159"/>
      <c r="N130" s="159">
        <f>ROUND($L$130*$K$130,2)</f>
        <v>0</v>
      </c>
      <c r="O130" s="159"/>
      <c r="P130" s="159"/>
      <c r="Q130" s="159"/>
      <c r="R130" s="23"/>
      <c r="T130" s="126"/>
      <c r="U130" s="28" t="s">
        <v>38</v>
      </c>
      <c r="V130" s="127">
        <v>0.081</v>
      </c>
      <c r="W130" s="127">
        <f>$V$130*$K$130</f>
        <v>1.97478</v>
      </c>
      <c r="X130" s="127">
        <v>0</v>
      </c>
      <c r="Y130" s="127">
        <f>$X$130*$K$130</f>
        <v>0</v>
      </c>
      <c r="Z130" s="127">
        <v>0</v>
      </c>
      <c r="AA130" s="128">
        <f>$Z$130*$K$130</f>
        <v>0</v>
      </c>
      <c r="AR130" s="9" t="s">
        <v>152</v>
      </c>
      <c r="AT130" s="9" t="s">
        <v>148</v>
      </c>
      <c r="AU130" s="9" t="s">
        <v>129</v>
      </c>
      <c r="AY130" s="9" t="s">
        <v>147</v>
      </c>
      <c r="BE130" s="101">
        <f>IF($U$130="základná",$N$130,0)</f>
        <v>0</v>
      </c>
      <c r="BF130" s="101">
        <f>IF($U$130="znížená",$N$130,0)</f>
        <v>0</v>
      </c>
      <c r="BG130" s="101">
        <f>IF($U$130="zákl. prenesená",$N$130,0)</f>
        <v>0</v>
      </c>
      <c r="BH130" s="101">
        <f>IF($U$130="zníž. prenesená",$N$130,0)</f>
        <v>0</v>
      </c>
      <c r="BI130" s="101">
        <f>IF($U$130="nulová",$N$130,0)</f>
        <v>0</v>
      </c>
      <c r="BJ130" s="9" t="s">
        <v>129</v>
      </c>
      <c r="BK130" s="101">
        <f>ROUND($L$130*$K$130,2)</f>
        <v>0</v>
      </c>
      <c r="BL130" s="9" t="s">
        <v>152</v>
      </c>
      <c r="BM130" s="9" t="s">
        <v>854</v>
      </c>
    </row>
    <row r="131" spans="2:65" s="9" customFormat="1" ht="39" customHeight="1">
      <c r="B131" s="22"/>
      <c r="C131" s="122" t="s">
        <v>188</v>
      </c>
      <c r="D131" s="122" t="s">
        <v>148</v>
      </c>
      <c r="E131" s="123" t="s">
        <v>855</v>
      </c>
      <c r="F131" s="158" t="s">
        <v>856</v>
      </c>
      <c r="G131" s="158"/>
      <c r="H131" s="158"/>
      <c r="I131" s="158"/>
      <c r="J131" s="124" t="s">
        <v>329</v>
      </c>
      <c r="K131" s="125">
        <v>63.998</v>
      </c>
      <c r="L131" s="159"/>
      <c r="M131" s="159"/>
      <c r="N131" s="159">
        <f>ROUND($L$131*$K$131,2)</f>
        <v>0</v>
      </c>
      <c r="O131" s="159"/>
      <c r="P131" s="159"/>
      <c r="Q131" s="159"/>
      <c r="R131" s="23"/>
      <c r="T131" s="126"/>
      <c r="U131" s="28" t="s">
        <v>38</v>
      </c>
      <c r="V131" s="127">
        <v>0.071</v>
      </c>
      <c r="W131" s="127">
        <f>$V$131*$K$131</f>
        <v>4.543857999999999</v>
      </c>
      <c r="X131" s="127">
        <v>0</v>
      </c>
      <c r="Y131" s="127">
        <f>$X$131*$K$131</f>
        <v>0</v>
      </c>
      <c r="Z131" s="127">
        <v>0</v>
      </c>
      <c r="AA131" s="128">
        <f>$Z$131*$K$131</f>
        <v>0</v>
      </c>
      <c r="AR131" s="9" t="s">
        <v>152</v>
      </c>
      <c r="AT131" s="9" t="s">
        <v>148</v>
      </c>
      <c r="AU131" s="9" t="s">
        <v>129</v>
      </c>
      <c r="AY131" s="9" t="s">
        <v>147</v>
      </c>
      <c r="BE131" s="101">
        <f>IF($U$131="základná",$N$131,0)</f>
        <v>0</v>
      </c>
      <c r="BF131" s="101">
        <f>IF($U$131="znížená",$N$131,0)</f>
        <v>0</v>
      </c>
      <c r="BG131" s="101">
        <f>IF($U$131="zákl. prenesená",$N$131,0)</f>
        <v>0</v>
      </c>
      <c r="BH131" s="101">
        <f>IF($U$131="zníž. prenesená",$N$131,0)</f>
        <v>0</v>
      </c>
      <c r="BI131" s="101">
        <f>IF($U$131="nulová",$N$131,0)</f>
        <v>0</v>
      </c>
      <c r="BJ131" s="9" t="s">
        <v>129</v>
      </c>
      <c r="BK131" s="101">
        <f>ROUND($L$131*$K$131,2)</f>
        <v>0</v>
      </c>
      <c r="BL131" s="9" t="s">
        <v>152</v>
      </c>
      <c r="BM131" s="9" t="s">
        <v>857</v>
      </c>
    </row>
    <row r="132" spans="2:65" s="9" customFormat="1" ht="39" customHeight="1">
      <c r="B132" s="22"/>
      <c r="C132" s="122" t="s">
        <v>192</v>
      </c>
      <c r="D132" s="122" t="s">
        <v>148</v>
      </c>
      <c r="E132" s="123" t="s">
        <v>858</v>
      </c>
      <c r="F132" s="158" t="s">
        <v>859</v>
      </c>
      <c r="G132" s="158"/>
      <c r="H132" s="158"/>
      <c r="I132" s="158"/>
      <c r="J132" s="124" t="s">
        <v>329</v>
      </c>
      <c r="K132" s="125">
        <v>63.998</v>
      </c>
      <c r="L132" s="159"/>
      <c r="M132" s="159"/>
      <c r="N132" s="159">
        <f>ROUND($L$132*$K$132,2)</f>
        <v>0</v>
      </c>
      <c r="O132" s="159"/>
      <c r="P132" s="159"/>
      <c r="Q132" s="159"/>
      <c r="R132" s="23"/>
      <c r="T132" s="126"/>
      <c r="U132" s="28" t="s">
        <v>38</v>
      </c>
      <c r="V132" s="127">
        <v>0.00737</v>
      </c>
      <c r="W132" s="127">
        <f>$V$132*$K$132</f>
        <v>0.47166526</v>
      </c>
      <c r="X132" s="127">
        <v>0</v>
      </c>
      <c r="Y132" s="127">
        <f>$X$132*$K$132</f>
        <v>0</v>
      </c>
      <c r="Z132" s="127">
        <v>0</v>
      </c>
      <c r="AA132" s="128">
        <f>$Z$132*$K$132</f>
        <v>0</v>
      </c>
      <c r="AR132" s="9" t="s">
        <v>152</v>
      </c>
      <c r="AT132" s="9" t="s">
        <v>148</v>
      </c>
      <c r="AU132" s="9" t="s">
        <v>129</v>
      </c>
      <c r="AY132" s="9" t="s">
        <v>147</v>
      </c>
      <c r="BE132" s="101">
        <f>IF($U$132="základná",$N$132,0)</f>
        <v>0</v>
      </c>
      <c r="BF132" s="101">
        <f>IF($U$132="znížená",$N$132,0)</f>
        <v>0</v>
      </c>
      <c r="BG132" s="101">
        <f>IF($U$132="zákl. prenesená",$N$132,0)</f>
        <v>0</v>
      </c>
      <c r="BH132" s="101">
        <f>IF($U$132="zníž. prenesená",$N$132,0)</f>
        <v>0</v>
      </c>
      <c r="BI132" s="101">
        <f>IF($U$132="nulová",$N$132,0)</f>
        <v>0</v>
      </c>
      <c r="BJ132" s="9" t="s">
        <v>129</v>
      </c>
      <c r="BK132" s="101">
        <f>ROUND($L$132*$K$132,2)</f>
        <v>0</v>
      </c>
      <c r="BL132" s="9" t="s">
        <v>152</v>
      </c>
      <c r="BM132" s="9" t="s">
        <v>860</v>
      </c>
    </row>
    <row r="133" spans="2:65" s="9" customFormat="1" ht="15.75" customHeight="1">
      <c r="B133" s="22"/>
      <c r="C133" s="122" t="s">
        <v>196</v>
      </c>
      <c r="D133" s="122" t="s">
        <v>148</v>
      </c>
      <c r="E133" s="123" t="s">
        <v>332</v>
      </c>
      <c r="F133" s="158" t="s">
        <v>333</v>
      </c>
      <c r="G133" s="158"/>
      <c r="H133" s="158"/>
      <c r="I133" s="158"/>
      <c r="J133" s="124" t="s">
        <v>329</v>
      </c>
      <c r="K133" s="125">
        <v>12.19</v>
      </c>
      <c r="L133" s="159"/>
      <c r="M133" s="159"/>
      <c r="N133" s="159">
        <f>ROUND($L$133*$K$133,2)</f>
        <v>0</v>
      </c>
      <c r="O133" s="159"/>
      <c r="P133" s="159"/>
      <c r="Q133" s="159"/>
      <c r="R133" s="23"/>
      <c r="T133" s="126"/>
      <c r="U133" s="28" t="s">
        <v>38</v>
      </c>
      <c r="V133" s="127">
        <v>0.832</v>
      </c>
      <c r="W133" s="127">
        <f>$V$133*$K$133</f>
        <v>10.14208</v>
      </c>
      <c r="X133" s="127">
        <v>0</v>
      </c>
      <c r="Y133" s="127">
        <f>$X$133*$K$133</f>
        <v>0</v>
      </c>
      <c r="Z133" s="127">
        <v>0</v>
      </c>
      <c r="AA133" s="128">
        <f>$Z$133*$K$133</f>
        <v>0</v>
      </c>
      <c r="AR133" s="9" t="s">
        <v>152</v>
      </c>
      <c r="AT133" s="9" t="s">
        <v>148</v>
      </c>
      <c r="AU133" s="9" t="s">
        <v>129</v>
      </c>
      <c r="AY133" s="9" t="s">
        <v>147</v>
      </c>
      <c r="BE133" s="101">
        <f>IF($U$133="základná",$N$133,0)</f>
        <v>0</v>
      </c>
      <c r="BF133" s="101">
        <f>IF($U$133="znížená",$N$133,0)</f>
        <v>0</v>
      </c>
      <c r="BG133" s="101">
        <f>IF($U$133="zákl. prenesená",$N$133,0)</f>
        <v>0</v>
      </c>
      <c r="BH133" s="101">
        <f>IF($U$133="zníž. prenesená",$N$133,0)</f>
        <v>0</v>
      </c>
      <c r="BI133" s="101">
        <f>IF($U$133="nulová",$N$133,0)</f>
        <v>0</v>
      </c>
      <c r="BJ133" s="9" t="s">
        <v>129</v>
      </c>
      <c r="BK133" s="101">
        <f>ROUND($L$133*$K$133,2)</f>
        <v>0</v>
      </c>
      <c r="BL133" s="9" t="s">
        <v>152</v>
      </c>
      <c r="BM133" s="9" t="s">
        <v>861</v>
      </c>
    </row>
    <row r="134" spans="2:65" s="9" customFormat="1" ht="15.75" customHeight="1">
      <c r="B134" s="22"/>
      <c r="C134" s="122" t="s">
        <v>200</v>
      </c>
      <c r="D134" s="122" t="s">
        <v>148</v>
      </c>
      <c r="E134" s="123" t="s">
        <v>862</v>
      </c>
      <c r="F134" s="158" t="s">
        <v>863</v>
      </c>
      <c r="G134" s="158"/>
      <c r="H134" s="158"/>
      <c r="I134" s="158"/>
      <c r="J134" s="124" t="s">
        <v>329</v>
      </c>
      <c r="K134" s="125">
        <v>63.998</v>
      </c>
      <c r="L134" s="159"/>
      <c r="M134" s="159"/>
      <c r="N134" s="159">
        <f>ROUND($L$134*$K$134,2)</f>
        <v>0</v>
      </c>
      <c r="O134" s="159"/>
      <c r="P134" s="159"/>
      <c r="Q134" s="159"/>
      <c r="R134" s="23"/>
      <c r="T134" s="126"/>
      <c r="U134" s="28" t="s">
        <v>38</v>
      </c>
      <c r="V134" s="127">
        <v>0.009</v>
      </c>
      <c r="W134" s="127">
        <f>$V$134*$K$134</f>
        <v>0.5759819999999999</v>
      </c>
      <c r="X134" s="127">
        <v>0</v>
      </c>
      <c r="Y134" s="127">
        <f>$X$134*$K$134</f>
        <v>0</v>
      </c>
      <c r="Z134" s="127">
        <v>0</v>
      </c>
      <c r="AA134" s="128">
        <f>$Z$134*$K$134</f>
        <v>0</v>
      </c>
      <c r="AR134" s="9" t="s">
        <v>152</v>
      </c>
      <c r="AT134" s="9" t="s">
        <v>148</v>
      </c>
      <c r="AU134" s="9" t="s">
        <v>129</v>
      </c>
      <c r="AY134" s="9" t="s">
        <v>147</v>
      </c>
      <c r="BE134" s="101">
        <f>IF($U$134="základná",$N$134,0)</f>
        <v>0</v>
      </c>
      <c r="BF134" s="101">
        <f>IF($U$134="znížená",$N$134,0)</f>
        <v>0</v>
      </c>
      <c r="BG134" s="101">
        <f>IF($U$134="zákl. prenesená",$N$134,0)</f>
        <v>0</v>
      </c>
      <c r="BH134" s="101">
        <f>IF($U$134="zníž. prenesená",$N$134,0)</f>
        <v>0</v>
      </c>
      <c r="BI134" s="101">
        <f>IF($U$134="nulová",$N$134,0)</f>
        <v>0</v>
      </c>
      <c r="BJ134" s="9" t="s">
        <v>129</v>
      </c>
      <c r="BK134" s="101">
        <f>ROUND($L$134*$K$134,2)</f>
        <v>0</v>
      </c>
      <c r="BL134" s="9" t="s">
        <v>152</v>
      </c>
      <c r="BM134" s="9" t="s">
        <v>864</v>
      </c>
    </row>
    <row r="135" spans="2:65" s="9" customFormat="1" ht="27" customHeight="1">
      <c r="B135" s="22"/>
      <c r="C135" s="122" t="s">
        <v>206</v>
      </c>
      <c r="D135" s="122" t="s">
        <v>148</v>
      </c>
      <c r="E135" s="123" t="s">
        <v>865</v>
      </c>
      <c r="F135" s="158" t="s">
        <v>866</v>
      </c>
      <c r="G135" s="158"/>
      <c r="H135" s="158"/>
      <c r="I135" s="158"/>
      <c r="J135" s="124" t="s">
        <v>178</v>
      </c>
      <c r="K135" s="125">
        <v>115.196</v>
      </c>
      <c r="L135" s="159"/>
      <c r="M135" s="159"/>
      <c r="N135" s="159">
        <f>ROUND($L$135*$K$135,2)</f>
        <v>0</v>
      </c>
      <c r="O135" s="159"/>
      <c r="P135" s="159"/>
      <c r="Q135" s="159"/>
      <c r="R135" s="23"/>
      <c r="T135" s="126"/>
      <c r="U135" s="28" t="s">
        <v>38</v>
      </c>
      <c r="V135" s="127">
        <v>0</v>
      </c>
      <c r="W135" s="127">
        <f>$V$135*$K$135</f>
        <v>0</v>
      </c>
      <c r="X135" s="127">
        <v>0</v>
      </c>
      <c r="Y135" s="127">
        <f>$X$135*$K$135</f>
        <v>0</v>
      </c>
      <c r="Z135" s="127">
        <v>0</v>
      </c>
      <c r="AA135" s="128">
        <f>$Z$135*$K$135</f>
        <v>0</v>
      </c>
      <c r="AR135" s="9" t="s">
        <v>152</v>
      </c>
      <c r="AT135" s="9" t="s">
        <v>148</v>
      </c>
      <c r="AU135" s="9" t="s">
        <v>129</v>
      </c>
      <c r="AY135" s="9" t="s">
        <v>147</v>
      </c>
      <c r="BE135" s="101">
        <f>IF($U$135="základná",$N$135,0)</f>
        <v>0</v>
      </c>
      <c r="BF135" s="101">
        <f>IF($U$135="znížená",$N$135,0)</f>
        <v>0</v>
      </c>
      <c r="BG135" s="101">
        <f>IF($U$135="zákl. prenesená",$N$135,0)</f>
        <v>0</v>
      </c>
      <c r="BH135" s="101">
        <f>IF($U$135="zníž. prenesená",$N$135,0)</f>
        <v>0</v>
      </c>
      <c r="BI135" s="101">
        <f>IF($U$135="nulová",$N$135,0)</f>
        <v>0</v>
      </c>
      <c r="BJ135" s="9" t="s">
        <v>129</v>
      </c>
      <c r="BK135" s="101">
        <f>ROUND($L$135*$K$135,2)</f>
        <v>0</v>
      </c>
      <c r="BL135" s="9" t="s">
        <v>152</v>
      </c>
      <c r="BM135" s="9" t="s">
        <v>867</v>
      </c>
    </row>
    <row r="136" spans="2:65" s="9" customFormat="1" ht="27" customHeight="1">
      <c r="B136" s="22"/>
      <c r="C136" s="122" t="s">
        <v>204</v>
      </c>
      <c r="D136" s="122" t="s">
        <v>148</v>
      </c>
      <c r="E136" s="123" t="s">
        <v>868</v>
      </c>
      <c r="F136" s="158" t="s">
        <v>869</v>
      </c>
      <c r="G136" s="158"/>
      <c r="H136" s="158"/>
      <c r="I136" s="158"/>
      <c r="J136" s="124" t="s">
        <v>329</v>
      </c>
      <c r="K136" s="125">
        <v>12.19</v>
      </c>
      <c r="L136" s="159"/>
      <c r="M136" s="159"/>
      <c r="N136" s="159">
        <f>ROUND($L$136*$K$136,2)</f>
        <v>0</v>
      </c>
      <c r="O136" s="159"/>
      <c r="P136" s="159"/>
      <c r="Q136" s="159"/>
      <c r="R136" s="23"/>
      <c r="T136" s="126"/>
      <c r="U136" s="28" t="s">
        <v>38</v>
      </c>
      <c r="V136" s="127">
        <v>2.978</v>
      </c>
      <c r="W136" s="127">
        <f>$V$136*$K$136</f>
        <v>36.30182</v>
      </c>
      <c r="X136" s="127">
        <v>0</v>
      </c>
      <c r="Y136" s="127">
        <f>$X$136*$K$136</f>
        <v>0</v>
      </c>
      <c r="Z136" s="127">
        <v>0</v>
      </c>
      <c r="AA136" s="128">
        <f>$Z$136*$K$136</f>
        <v>0</v>
      </c>
      <c r="AR136" s="9" t="s">
        <v>152</v>
      </c>
      <c r="AT136" s="9" t="s">
        <v>148</v>
      </c>
      <c r="AU136" s="9" t="s">
        <v>129</v>
      </c>
      <c r="AY136" s="9" t="s">
        <v>147</v>
      </c>
      <c r="BE136" s="101">
        <f>IF($U$136="základná",$N$136,0)</f>
        <v>0</v>
      </c>
      <c r="BF136" s="101">
        <f>IF($U$136="znížená",$N$136,0)</f>
        <v>0</v>
      </c>
      <c r="BG136" s="101">
        <f>IF($U$136="zákl. prenesená",$N$136,0)</f>
        <v>0</v>
      </c>
      <c r="BH136" s="101">
        <f>IF($U$136="zníž. prenesená",$N$136,0)</f>
        <v>0</v>
      </c>
      <c r="BI136" s="101">
        <f>IF($U$136="nulová",$N$136,0)</f>
        <v>0</v>
      </c>
      <c r="BJ136" s="9" t="s">
        <v>129</v>
      </c>
      <c r="BK136" s="101">
        <f>ROUND($L$136*$K$136,2)</f>
        <v>0</v>
      </c>
      <c r="BL136" s="9" t="s">
        <v>152</v>
      </c>
      <c r="BM136" s="9" t="s">
        <v>870</v>
      </c>
    </row>
    <row r="137" spans="2:65" s="9" customFormat="1" ht="27" customHeight="1">
      <c r="B137" s="22"/>
      <c r="C137" s="122" t="s">
        <v>214</v>
      </c>
      <c r="D137" s="122" t="s">
        <v>148</v>
      </c>
      <c r="E137" s="123" t="s">
        <v>871</v>
      </c>
      <c r="F137" s="158" t="s">
        <v>872</v>
      </c>
      <c r="G137" s="158"/>
      <c r="H137" s="158"/>
      <c r="I137" s="158"/>
      <c r="J137" s="124" t="s">
        <v>151</v>
      </c>
      <c r="K137" s="125">
        <v>200</v>
      </c>
      <c r="L137" s="159"/>
      <c r="M137" s="159"/>
      <c r="N137" s="159">
        <f>ROUND($L$137*$K$137,2)</f>
        <v>0</v>
      </c>
      <c r="O137" s="159"/>
      <c r="P137" s="159"/>
      <c r="Q137" s="159"/>
      <c r="R137" s="23"/>
      <c r="T137" s="126"/>
      <c r="U137" s="28" t="s">
        <v>38</v>
      </c>
      <c r="V137" s="127">
        <v>0.06052</v>
      </c>
      <c r="W137" s="127">
        <f>$V$137*$K$137</f>
        <v>12.104</v>
      </c>
      <c r="X137" s="127">
        <v>0</v>
      </c>
      <c r="Y137" s="127">
        <f>$X$137*$K$137</f>
        <v>0</v>
      </c>
      <c r="Z137" s="127">
        <v>0</v>
      </c>
      <c r="AA137" s="128">
        <f>$Z$137*$K$137</f>
        <v>0</v>
      </c>
      <c r="AR137" s="9" t="s">
        <v>152</v>
      </c>
      <c r="AT137" s="9" t="s">
        <v>148</v>
      </c>
      <c r="AU137" s="9" t="s">
        <v>129</v>
      </c>
      <c r="AY137" s="9" t="s">
        <v>147</v>
      </c>
      <c r="BE137" s="101">
        <f>IF($U$137="základná",$N$137,0)</f>
        <v>0</v>
      </c>
      <c r="BF137" s="101">
        <f>IF($U$137="znížená",$N$137,0)</f>
        <v>0</v>
      </c>
      <c r="BG137" s="101">
        <f>IF($U$137="zákl. prenesená",$N$137,0)</f>
        <v>0</v>
      </c>
      <c r="BH137" s="101">
        <f>IF($U$137="zníž. prenesená",$N$137,0)</f>
        <v>0</v>
      </c>
      <c r="BI137" s="101">
        <f>IF($U$137="nulová",$N$137,0)</f>
        <v>0</v>
      </c>
      <c r="BJ137" s="9" t="s">
        <v>129</v>
      </c>
      <c r="BK137" s="101">
        <f>ROUND($L$137*$K$137,2)</f>
        <v>0</v>
      </c>
      <c r="BL137" s="9" t="s">
        <v>152</v>
      </c>
      <c r="BM137" s="9" t="s">
        <v>873</v>
      </c>
    </row>
    <row r="138" spans="2:65" s="9" customFormat="1" ht="15.75" customHeight="1">
      <c r="B138" s="22"/>
      <c r="C138" s="129" t="s">
        <v>260</v>
      </c>
      <c r="D138" s="129" t="s">
        <v>219</v>
      </c>
      <c r="E138" s="130" t="s">
        <v>874</v>
      </c>
      <c r="F138" s="161" t="s">
        <v>875</v>
      </c>
      <c r="G138" s="161"/>
      <c r="H138" s="161"/>
      <c r="I138" s="161"/>
      <c r="J138" s="131" t="s">
        <v>615</v>
      </c>
      <c r="K138" s="132">
        <v>10</v>
      </c>
      <c r="L138" s="162"/>
      <c r="M138" s="162"/>
      <c r="N138" s="162">
        <f>ROUND($L$138*$K$138,2)</f>
        <v>0</v>
      </c>
      <c r="O138" s="162"/>
      <c r="P138" s="162"/>
      <c r="Q138" s="162"/>
      <c r="R138" s="23"/>
      <c r="T138" s="126"/>
      <c r="U138" s="28" t="s">
        <v>38</v>
      </c>
      <c r="V138" s="127">
        <v>0</v>
      </c>
      <c r="W138" s="127">
        <f>$V$138*$K$138</f>
        <v>0</v>
      </c>
      <c r="X138" s="127">
        <v>0.001</v>
      </c>
      <c r="Y138" s="127">
        <f>$X$138*$K$138</f>
        <v>0.01</v>
      </c>
      <c r="Z138" s="127">
        <v>0</v>
      </c>
      <c r="AA138" s="128">
        <f>$Z$138*$K$138</f>
        <v>0</v>
      </c>
      <c r="AR138" s="9" t="s">
        <v>175</v>
      </c>
      <c r="AT138" s="9" t="s">
        <v>219</v>
      </c>
      <c r="AU138" s="9" t="s">
        <v>129</v>
      </c>
      <c r="AY138" s="9" t="s">
        <v>147</v>
      </c>
      <c r="BE138" s="101">
        <f>IF($U$138="základná",$N$138,0)</f>
        <v>0</v>
      </c>
      <c r="BF138" s="101">
        <f>IF($U$138="znížená",$N$138,0)</f>
        <v>0</v>
      </c>
      <c r="BG138" s="101">
        <f>IF($U$138="zákl. prenesená",$N$138,0)</f>
        <v>0</v>
      </c>
      <c r="BH138" s="101">
        <f>IF($U$138="zníž. prenesená",$N$138,0)</f>
        <v>0</v>
      </c>
      <c r="BI138" s="101">
        <f>IF($U$138="nulová",$N$138,0)</f>
        <v>0</v>
      </c>
      <c r="BJ138" s="9" t="s">
        <v>129</v>
      </c>
      <c r="BK138" s="101">
        <f>ROUND($L$138*$K$138,2)</f>
        <v>0</v>
      </c>
      <c r="BL138" s="9" t="s">
        <v>152</v>
      </c>
      <c r="BM138" s="9" t="s">
        <v>876</v>
      </c>
    </row>
    <row r="139" spans="2:65" s="9" customFormat="1" ht="27" customHeight="1">
      <c r="B139" s="22"/>
      <c r="C139" s="122" t="s">
        <v>218</v>
      </c>
      <c r="D139" s="122" t="s">
        <v>148</v>
      </c>
      <c r="E139" s="123" t="s">
        <v>877</v>
      </c>
      <c r="F139" s="158" t="s">
        <v>878</v>
      </c>
      <c r="G139" s="158"/>
      <c r="H139" s="158"/>
      <c r="I139" s="158"/>
      <c r="J139" s="124" t="s">
        <v>151</v>
      </c>
      <c r="K139" s="125">
        <v>200</v>
      </c>
      <c r="L139" s="159"/>
      <c r="M139" s="159"/>
      <c r="N139" s="159">
        <f>ROUND($L$139*$K$139,2)</f>
        <v>0</v>
      </c>
      <c r="O139" s="159"/>
      <c r="P139" s="159"/>
      <c r="Q139" s="159"/>
      <c r="R139" s="23"/>
      <c r="T139" s="126"/>
      <c r="U139" s="28" t="s">
        <v>38</v>
      </c>
      <c r="V139" s="127">
        <v>0.08895</v>
      </c>
      <c r="W139" s="127">
        <f>$V$139*$K$139</f>
        <v>17.79</v>
      </c>
      <c r="X139" s="127">
        <v>0</v>
      </c>
      <c r="Y139" s="127">
        <f>$X$139*$K$139</f>
        <v>0</v>
      </c>
      <c r="Z139" s="127">
        <v>0</v>
      </c>
      <c r="AA139" s="128">
        <f>$Z$139*$K$139</f>
        <v>0</v>
      </c>
      <c r="AR139" s="9" t="s">
        <v>152</v>
      </c>
      <c r="AT139" s="9" t="s">
        <v>148</v>
      </c>
      <c r="AU139" s="9" t="s">
        <v>129</v>
      </c>
      <c r="AY139" s="9" t="s">
        <v>147</v>
      </c>
      <c r="BE139" s="101">
        <f>IF($U$139="základná",$N$139,0)</f>
        <v>0</v>
      </c>
      <c r="BF139" s="101">
        <f>IF($U$139="znížená",$N$139,0)</f>
        <v>0</v>
      </c>
      <c r="BG139" s="101">
        <f>IF($U$139="zákl. prenesená",$N$139,0)</f>
        <v>0</v>
      </c>
      <c r="BH139" s="101">
        <f>IF($U$139="zníž. prenesená",$N$139,0)</f>
        <v>0</v>
      </c>
      <c r="BI139" s="101">
        <f>IF($U$139="nulová",$N$139,0)</f>
        <v>0</v>
      </c>
      <c r="BJ139" s="9" t="s">
        <v>129</v>
      </c>
      <c r="BK139" s="101">
        <f>ROUND($L$139*$K$139,2)</f>
        <v>0</v>
      </c>
      <c r="BL139" s="9" t="s">
        <v>152</v>
      </c>
      <c r="BM139" s="9" t="s">
        <v>879</v>
      </c>
    </row>
    <row r="140" spans="2:65" s="9" customFormat="1" ht="27" customHeight="1">
      <c r="B140" s="22"/>
      <c r="C140" s="122" t="s">
        <v>9</v>
      </c>
      <c r="D140" s="122" t="s">
        <v>148</v>
      </c>
      <c r="E140" s="123" t="s">
        <v>880</v>
      </c>
      <c r="F140" s="158" t="s">
        <v>881</v>
      </c>
      <c r="G140" s="158"/>
      <c r="H140" s="158"/>
      <c r="I140" s="158"/>
      <c r="J140" s="124" t="s">
        <v>151</v>
      </c>
      <c r="K140" s="125">
        <v>200</v>
      </c>
      <c r="L140" s="159"/>
      <c r="M140" s="159"/>
      <c r="N140" s="159">
        <f>ROUND($L$140*$K$140,2)</f>
        <v>0</v>
      </c>
      <c r="O140" s="159"/>
      <c r="P140" s="159"/>
      <c r="Q140" s="159"/>
      <c r="R140" s="23"/>
      <c r="T140" s="126"/>
      <c r="U140" s="28" t="s">
        <v>38</v>
      </c>
      <c r="V140" s="127">
        <v>0.05441</v>
      </c>
      <c r="W140" s="127">
        <f>$V$140*$K$140</f>
        <v>10.882</v>
      </c>
      <c r="X140" s="127">
        <v>0</v>
      </c>
      <c r="Y140" s="127">
        <f>$X$140*$K$140</f>
        <v>0</v>
      </c>
      <c r="Z140" s="127">
        <v>0</v>
      </c>
      <c r="AA140" s="128">
        <f>$Z$140*$K$140</f>
        <v>0</v>
      </c>
      <c r="AR140" s="9" t="s">
        <v>152</v>
      </c>
      <c r="AT140" s="9" t="s">
        <v>148</v>
      </c>
      <c r="AU140" s="9" t="s">
        <v>129</v>
      </c>
      <c r="AY140" s="9" t="s">
        <v>147</v>
      </c>
      <c r="BE140" s="101">
        <f>IF($U$140="základná",$N$140,0)</f>
        <v>0</v>
      </c>
      <c r="BF140" s="101">
        <f>IF($U$140="znížená",$N$140,0)</f>
        <v>0</v>
      </c>
      <c r="BG140" s="101">
        <f>IF($U$140="zákl. prenesená",$N$140,0)</f>
        <v>0</v>
      </c>
      <c r="BH140" s="101">
        <f>IF($U$140="zníž. prenesená",$N$140,0)</f>
        <v>0</v>
      </c>
      <c r="BI140" s="101">
        <f>IF($U$140="nulová",$N$140,0)</f>
        <v>0</v>
      </c>
      <c r="BJ140" s="9" t="s">
        <v>129</v>
      </c>
      <c r="BK140" s="101">
        <f>ROUND($L$140*$K$140,2)</f>
        <v>0</v>
      </c>
      <c r="BL140" s="9" t="s">
        <v>152</v>
      </c>
      <c r="BM140" s="9" t="s">
        <v>882</v>
      </c>
    </row>
    <row r="141" spans="2:65" s="9" customFormat="1" ht="15.75" customHeight="1">
      <c r="B141" s="22"/>
      <c r="C141" s="129" t="s">
        <v>228</v>
      </c>
      <c r="D141" s="129" t="s">
        <v>219</v>
      </c>
      <c r="E141" s="130" t="s">
        <v>883</v>
      </c>
      <c r="F141" s="161" t="s">
        <v>884</v>
      </c>
      <c r="G141" s="161"/>
      <c r="H141" s="161"/>
      <c r="I141" s="161"/>
      <c r="J141" s="131" t="s">
        <v>329</v>
      </c>
      <c r="K141" s="132">
        <v>10</v>
      </c>
      <c r="L141" s="162"/>
      <c r="M141" s="162"/>
      <c r="N141" s="162">
        <f>ROUND($L$141*$K$141,2)</f>
        <v>0</v>
      </c>
      <c r="O141" s="162"/>
      <c r="P141" s="162"/>
      <c r="Q141" s="162"/>
      <c r="R141" s="23"/>
      <c r="T141" s="126"/>
      <c r="U141" s="28" t="s">
        <v>38</v>
      </c>
      <c r="V141" s="127">
        <v>0</v>
      </c>
      <c r="W141" s="127">
        <f>$V$141*$K$141</f>
        <v>0</v>
      </c>
      <c r="X141" s="127">
        <v>0</v>
      </c>
      <c r="Y141" s="127">
        <f>$X$141*$K$141</f>
        <v>0</v>
      </c>
      <c r="Z141" s="127">
        <v>0</v>
      </c>
      <c r="AA141" s="128">
        <f>$Z$141*$K$141</f>
        <v>0</v>
      </c>
      <c r="AR141" s="9" t="s">
        <v>175</v>
      </c>
      <c r="AT141" s="9" t="s">
        <v>219</v>
      </c>
      <c r="AU141" s="9" t="s">
        <v>129</v>
      </c>
      <c r="AY141" s="9" t="s">
        <v>147</v>
      </c>
      <c r="BE141" s="101">
        <f>IF($U$141="základná",$N$141,0)</f>
        <v>0</v>
      </c>
      <c r="BF141" s="101">
        <f>IF($U$141="znížená",$N$141,0)</f>
        <v>0</v>
      </c>
      <c r="BG141" s="101">
        <f>IF($U$141="zákl. prenesená",$N$141,0)</f>
        <v>0</v>
      </c>
      <c r="BH141" s="101">
        <f>IF($U$141="zníž. prenesená",$N$141,0)</f>
        <v>0</v>
      </c>
      <c r="BI141" s="101">
        <f>IF($U$141="nulová",$N$141,0)</f>
        <v>0</v>
      </c>
      <c r="BJ141" s="9" t="s">
        <v>129</v>
      </c>
      <c r="BK141" s="101">
        <f>ROUND($L$141*$K$141,2)</f>
        <v>0</v>
      </c>
      <c r="BL141" s="9" t="s">
        <v>152</v>
      </c>
      <c r="BM141" s="9" t="s">
        <v>885</v>
      </c>
    </row>
    <row r="142" spans="2:65" s="9" customFormat="1" ht="27" customHeight="1">
      <c r="B142" s="22"/>
      <c r="C142" s="122" t="s">
        <v>232</v>
      </c>
      <c r="D142" s="122" t="s">
        <v>148</v>
      </c>
      <c r="E142" s="123" t="s">
        <v>886</v>
      </c>
      <c r="F142" s="158" t="s">
        <v>887</v>
      </c>
      <c r="G142" s="158"/>
      <c r="H142" s="158"/>
      <c r="I142" s="158"/>
      <c r="J142" s="124" t="s">
        <v>151</v>
      </c>
      <c r="K142" s="125">
        <v>200</v>
      </c>
      <c r="L142" s="159"/>
      <c r="M142" s="159"/>
      <c r="N142" s="159">
        <f>ROUND($L$142*$K$142,2)</f>
        <v>0</v>
      </c>
      <c r="O142" s="159"/>
      <c r="P142" s="159"/>
      <c r="Q142" s="159"/>
      <c r="R142" s="23"/>
      <c r="T142" s="126"/>
      <c r="U142" s="28" t="s">
        <v>38</v>
      </c>
      <c r="V142" s="127">
        <v>0.066</v>
      </c>
      <c r="W142" s="127">
        <f>$V$142*$K$142</f>
        <v>13.200000000000001</v>
      </c>
      <c r="X142" s="127">
        <v>0</v>
      </c>
      <c r="Y142" s="127">
        <f>$X$142*$K$142</f>
        <v>0</v>
      </c>
      <c r="Z142" s="127">
        <v>0</v>
      </c>
      <c r="AA142" s="128">
        <f>$Z$142*$K$142</f>
        <v>0</v>
      </c>
      <c r="AR142" s="9" t="s">
        <v>152</v>
      </c>
      <c r="AT142" s="9" t="s">
        <v>148</v>
      </c>
      <c r="AU142" s="9" t="s">
        <v>129</v>
      </c>
      <c r="AY142" s="9" t="s">
        <v>147</v>
      </c>
      <c r="BE142" s="101">
        <f>IF($U$142="základná",$N$142,0)</f>
        <v>0</v>
      </c>
      <c r="BF142" s="101">
        <f>IF($U$142="znížená",$N$142,0)</f>
        <v>0</v>
      </c>
      <c r="BG142" s="101">
        <f>IF($U$142="zákl. prenesená",$N$142,0)</f>
        <v>0</v>
      </c>
      <c r="BH142" s="101">
        <f>IF($U$142="zníž. prenesená",$N$142,0)</f>
        <v>0</v>
      </c>
      <c r="BI142" s="101">
        <f>IF($U$142="nulová",$N$142,0)</f>
        <v>0</v>
      </c>
      <c r="BJ142" s="9" t="s">
        <v>129</v>
      </c>
      <c r="BK142" s="101">
        <f>ROUND($L$142*$K$142,2)</f>
        <v>0</v>
      </c>
      <c r="BL142" s="9" t="s">
        <v>152</v>
      </c>
      <c r="BM142" s="9" t="s">
        <v>888</v>
      </c>
    </row>
    <row r="143" spans="2:65" s="9" customFormat="1" ht="27" customHeight="1">
      <c r="B143" s="22"/>
      <c r="C143" s="122" t="s">
        <v>236</v>
      </c>
      <c r="D143" s="122" t="s">
        <v>148</v>
      </c>
      <c r="E143" s="123" t="s">
        <v>889</v>
      </c>
      <c r="F143" s="158" t="s">
        <v>890</v>
      </c>
      <c r="G143" s="158"/>
      <c r="H143" s="158"/>
      <c r="I143" s="158"/>
      <c r="J143" s="124" t="s">
        <v>151</v>
      </c>
      <c r="K143" s="125">
        <v>200</v>
      </c>
      <c r="L143" s="159"/>
      <c r="M143" s="159"/>
      <c r="N143" s="159">
        <f>ROUND($L$143*$K$143,2)</f>
        <v>0</v>
      </c>
      <c r="O143" s="159"/>
      <c r="P143" s="159"/>
      <c r="Q143" s="159"/>
      <c r="R143" s="23"/>
      <c r="T143" s="126"/>
      <c r="U143" s="28" t="s">
        <v>38</v>
      </c>
      <c r="V143" s="127">
        <v>0.05127</v>
      </c>
      <c r="W143" s="127">
        <f>$V$143*$K$143</f>
        <v>10.254000000000001</v>
      </c>
      <c r="X143" s="127">
        <v>0</v>
      </c>
      <c r="Y143" s="127">
        <f>$X$143*$K$143</f>
        <v>0</v>
      </c>
      <c r="Z143" s="127">
        <v>0</v>
      </c>
      <c r="AA143" s="128">
        <f>$Z$143*$K$143</f>
        <v>0</v>
      </c>
      <c r="AR143" s="9" t="s">
        <v>152</v>
      </c>
      <c r="AT143" s="9" t="s">
        <v>148</v>
      </c>
      <c r="AU143" s="9" t="s">
        <v>129</v>
      </c>
      <c r="AY143" s="9" t="s">
        <v>147</v>
      </c>
      <c r="BE143" s="101">
        <f>IF($U$143="základná",$N$143,0)</f>
        <v>0</v>
      </c>
      <c r="BF143" s="101">
        <f>IF($U$143="znížená",$N$143,0)</f>
        <v>0</v>
      </c>
      <c r="BG143" s="101">
        <f>IF($U$143="zákl. prenesená",$N$143,0)</f>
        <v>0</v>
      </c>
      <c r="BH143" s="101">
        <f>IF($U$143="zníž. prenesená",$N$143,0)</f>
        <v>0</v>
      </c>
      <c r="BI143" s="101">
        <f>IF($U$143="nulová",$N$143,0)</f>
        <v>0</v>
      </c>
      <c r="BJ143" s="9" t="s">
        <v>129</v>
      </c>
      <c r="BK143" s="101">
        <f>ROUND($L$143*$K$143,2)</f>
        <v>0</v>
      </c>
      <c r="BL143" s="9" t="s">
        <v>152</v>
      </c>
      <c r="BM143" s="9" t="s">
        <v>891</v>
      </c>
    </row>
    <row r="144" spans="2:65" s="9" customFormat="1" ht="27" customHeight="1">
      <c r="B144" s="22"/>
      <c r="C144" s="122" t="s">
        <v>240</v>
      </c>
      <c r="D144" s="122" t="s">
        <v>148</v>
      </c>
      <c r="E144" s="123" t="s">
        <v>892</v>
      </c>
      <c r="F144" s="158" t="s">
        <v>893</v>
      </c>
      <c r="G144" s="158"/>
      <c r="H144" s="158"/>
      <c r="I144" s="158"/>
      <c r="J144" s="124" t="s">
        <v>151</v>
      </c>
      <c r="K144" s="125">
        <v>200</v>
      </c>
      <c r="L144" s="159"/>
      <c r="M144" s="159"/>
      <c r="N144" s="159">
        <f>ROUND($L$144*$K$144,2)</f>
        <v>0</v>
      </c>
      <c r="O144" s="159"/>
      <c r="P144" s="159"/>
      <c r="Q144" s="159"/>
      <c r="R144" s="23"/>
      <c r="T144" s="126"/>
      <c r="U144" s="28" t="s">
        <v>38</v>
      </c>
      <c r="V144" s="127">
        <v>0.01465</v>
      </c>
      <c r="W144" s="127">
        <f>$V$144*$K$144</f>
        <v>2.93</v>
      </c>
      <c r="X144" s="127">
        <v>0</v>
      </c>
      <c r="Y144" s="127">
        <f>$X$144*$K$144</f>
        <v>0</v>
      </c>
      <c r="Z144" s="127">
        <v>0</v>
      </c>
      <c r="AA144" s="128">
        <f>$Z$144*$K$144</f>
        <v>0</v>
      </c>
      <c r="AR144" s="9" t="s">
        <v>152</v>
      </c>
      <c r="AT144" s="9" t="s">
        <v>148</v>
      </c>
      <c r="AU144" s="9" t="s">
        <v>129</v>
      </c>
      <c r="AY144" s="9" t="s">
        <v>147</v>
      </c>
      <c r="BE144" s="101">
        <f>IF($U$144="základná",$N$144,0)</f>
        <v>0</v>
      </c>
      <c r="BF144" s="101">
        <f>IF($U$144="znížená",$N$144,0)</f>
        <v>0</v>
      </c>
      <c r="BG144" s="101">
        <f>IF($U$144="zákl. prenesená",$N$144,0)</f>
        <v>0</v>
      </c>
      <c r="BH144" s="101">
        <f>IF($U$144="zníž. prenesená",$N$144,0)</f>
        <v>0</v>
      </c>
      <c r="BI144" s="101">
        <f>IF($U$144="nulová",$N$144,0)</f>
        <v>0</v>
      </c>
      <c r="BJ144" s="9" t="s">
        <v>129</v>
      </c>
      <c r="BK144" s="101">
        <f>ROUND($L$144*$K$144,2)</f>
        <v>0</v>
      </c>
      <c r="BL144" s="9" t="s">
        <v>152</v>
      </c>
      <c r="BM144" s="9" t="s">
        <v>894</v>
      </c>
    </row>
    <row r="145" spans="2:65" s="9" customFormat="1" ht="27" customHeight="1">
      <c r="B145" s="22"/>
      <c r="C145" s="122" t="s">
        <v>244</v>
      </c>
      <c r="D145" s="122" t="s">
        <v>148</v>
      </c>
      <c r="E145" s="123" t="s">
        <v>895</v>
      </c>
      <c r="F145" s="158" t="s">
        <v>896</v>
      </c>
      <c r="G145" s="158"/>
      <c r="H145" s="158"/>
      <c r="I145" s="158"/>
      <c r="J145" s="124" t="s">
        <v>151</v>
      </c>
      <c r="K145" s="125">
        <v>200</v>
      </c>
      <c r="L145" s="159"/>
      <c r="M145" s="159"/>
      <c r="N145" s="159">
        <f>ROUND($L$145*$K$145,2)</f>
        <v>0</v>
      </c>
      <c r="O145" s="159"/>
      <c r="P145" s="159"/>
      <c r="Q145" s="159"/>
      <c r="R145" s="23"/>
      <c r="T145" s="126"/>
      <c r="U145" s="28" t="s">
        <v>38</v>
      </c>
      <c r="V145" s="127">
        <v>0.00105</v>
      </c>
      <c r="W145" s="127">
        <f>$V$145*$K$145</f>
        <v>0.21</v>
      </c>
      <c r="X145" s="127">
        <v>0</v>
      </c>
      <c r="Y145" s="127">
        <f>$X$145*$K$145</f>
        <v>0</v>
      </c>
      <c r="Z145" s="127">
        <v>0</v>
      </c>
      <c r="AA145" s="128">
        <f>$Z$145*$K$145</f>
        <v>0</v>
      </c>
      <c r="AR145" s="9" t="s">
        <v>152</v>
      </c>
      <c r="AT145" s="9" t="s">
        <v>148</v>
      </c>
      <c r="AU145" s="9" t="s">
        <v>129</v>
      </c>
      <c r="AY145" s="9" t="s">
        <v>147</v>
      </c>
      <c r="BE145" s="101">
        <f>IF($U$145="základná",$N$145,0)</f>
        <v>0</v>
      </c>
      <c r="BF145" s="101">
        <f>IF($U$145="znížená",$N$145,0)</f>
        <v>0</v>
      </c>
      <c r="BG145" s="101">
        <f>IF($U$145="zákl. prenesená",$N$145,0)</f>
        <v>0</v>
      </c>
      <c r="BH145" s="101">
        <f>IF($U$145="zníž. prenesená",$N$145,0)</f>
        <v>0</v>
      </c>
      <c r="BI145" s="101">
        <f>IF($U$145="nulová",$N$145,0)</f>
        <v>0</v>
      </c>
      <c r="BJ145" s="9" t="s">
        <v>129</v>
      </c>
      <c r="BK145" s="101">
        <f>ROUND($L$145*$K$145,2)</f>
        <v>0</v>
      </c>
      <c r="BL145" s="9" t="s">
        <v>152</v>
      </c>
      <c r="BM145" s="9" t="s">
        <v>897</v>
      </c>
    </row>
    <row r="146" spans="2:65" s="9" customFormat="1" ht="27" customHeight="1">
      <c r="B146" s="22"/>
      <c r="C146" s="122" t="s">
        <v>248</v>
      </c>
      <c r="D146" s="122" t="s">
        <v>148</v>
      </c>
      <c r="E146" s="123" t="s">
        <v>898</v>
      </c>
      <c r="F146" s="158" t="s">
        <v>899</v>
      </c>
      <c r="G146" s="158"/>
      <c r="H146" s="158"/>
      <c r="I146" s="158"/>
      <c r="J146" s="124" t="s">
        <v>291</v>
      </c>
      <c r="K146" s="125">
        <v>5</v>
      </c>
      <c r="L146" s="159"/>
      <c r="M146" s="159"/>
      <c r="N146" s="159">
        <f>ROUND($L$146*$K$146,2)</f>
        <v>0</v>
      </c>
      <c r="O146" s="159"/>
      <c r="P146" s="159"/>
      <c r="Q146" s="159"/>
      <c r="R146" s="23"/>
      <c r="T146" s="126"/>
      <c r="U146" s="28" t="s">
        <v>38</v>
      </c>
      <c r="V146" s="127">
        <v>0.237</v>
      </c>
      <c r="W146" s="127">
        <f>$V$146*$K$146</f>
        <v>1.185</v>
      </c>
      <c r="X146" s="127">
        <v>0</v>
      </c>
      <c r="Y146" s="127">
        <f>$X$146*$K$146</f>
        <v>0</v>
      </c>
      <c r="Z146" s="127">
        <v>0</v>
      </c>
      <c r="AA146" s="128">
        <f>$Z$146*$K$146</f>
        <v>0</v>
      </c>
      <c r="AR146" s="9" t="s">
        <v>152</v>
      </c>
      <c r="AT146" s="9" t="s">
        <v>148</v>
      </c>
      <c r="AU146" s="9" t="s">
        <v>129</v>
      </c>
      <c r="AY146" s="9" t="s">
        <v>147</v>
      </c>
      <c r="BE146" s="101">
        <f>IF($U$146="základná",$N$146,0)</f>
        <v>0</v>
      </c>
      <c r="BF146" s="101">
        <f>IF($U$146="znížená",$N$146,0)</f>
        <v>0</v>
      </c>
      <c r="BG146" s="101">
        <f>IF($U$146="zákl. prenesená",$N$146,0)</f>
        <v>0</v>
      </c>
      <c r="BH146" s="101">
        <f>IF($U$146="zníž. prenesená",$N$146,0)</f>
        <v>0</v>
      </c>
      <c r="BI146" s="101">
        <f>IF($U$146="nulová",$N$146,0)</f>
        <v>0</v>
      </c>
      <c r="BJ146" s="9" t="s">
        <v>129</v>
      </c>
      <c r="BK146" s="101">
        <f>ROUND($L$146*$K$146,2)</f>
        <v>0</v>
      </c>
      <c r="BL146" s="9" t="s">
        <v>152</v>
      </c>
      <c r="BM146" s="9" t="s">
        <v>900</v>
      </c>
    </row>
    <row r="147" spans="2:63" s="112" customFormat="1" ht="30.75" customHeight="1">
      <c r="B147" s="113"/>
      <c r="D147" s="121" t="s">
        <v>826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60">
        <f>$BK$147</f>
        <v>0</v>
      </c>
      <c r="O147" s="160"/>
      <c r="P147" s="160"/>
      <c r="Q147" s="160"/>
      <c r="R147" s="115"/>
      <c r="T147" s="116"/>
      <c r="W147" s="117">
        <f>SUM($W$148:$W$151)</f>
        <v>71.4988016</v>
      </c>
      <c r="Y147" s="117">
        <f>SUM($Y$148:$Y$151)</f>
        <v>77.58666219999999</v>
      </c>
      <c r="AA147" s="118">
        <f>SUM($AA$148:$AA$151)</f>
        <v>0</v>
      </c>
      <c r="AR147" s="119" t="s">
        <v>76</v>
      </c>
      <c r="AT147" s="119" t="s">
        <v>70</v>
      </c>
      <c r="AU147" s="119" t="s">
        <v>76</v>
      </c>
      <c r="AY147" s="119" t="s">
        <v>147</v>
      </c>
      <c r="BK147" s="120">
        <f>SUM($BK$148:$BK$151)</f>
        <v>0</v>
      </c>
    </row>
    <row r="148" spans="2:65" s="9" customFormat="1" ht="27" customHeight="1">
      <c r="B148" s="22"/>
      <c r="C148" s="122" t="s">
        <v>252</v>
      </c>
      <c r="D148" s="122" t="s">
        <v>148</v>
      </c>
      <c r="E148" s="123" t="s">
        <v>901</v>
      </c>
      <c r="F148" s="158" t="s">
        <v>902</v>
      </c>
      <c r="G148" s="158"/>
      <c r="H148" s="158"/>
      <c r="I148" s="158"/>
      <c r="J148" s="124" t="s">
        <v>151</v>
      </c>
      <c r="K148" s="125">
        <v>252.6</v>
      </c>
      <c r="L148" s="159"/>
      <c r="M148" s="159"/>
      <c r="N148" s="159">
        <f>ROUND($L$148*$K$148,2)</f>
        <v>0</v>
      </c>
      <c r="O148" s="159"/>
      <c r="P148" s="159"/>
      <c r="Q148" s="159"/>
      <c r="R148" s="23"/>
      <c r="T148" s="126"/>
      <c r="U148" s="28" t="s">
        <v>38</v>
      </c>
      <c r="V148" s="127">
        <v>0.02012</v>
      </c>
      <c r="W148" s="127">
        <f>$V$148*$K$148</f>
        <v>5.082312</v>
      </c>
      <c r="X148" s="127">
        <v>0.0982</v>
      </c>
      <c r="Y148" s="127">
        <f>$X$148*$K$148</f>
        <v>24.80532</v>
      </c>
      <c r="Z148" s="127">
        <v>0</v>
      </c>
      <c r="AA148" s="128">
        <f>$Z$148*$K$148</f>
        <v>0</v>
      </c>
      <c r="AR148" s="9" t="s">
        <v>152</v>
      </c>
      <c r="AT148" s="9" t="s">
        <v>148</v>
      </c>
      <c r="AU148" s="9" t="s">
        <v>129</v>
      </c>
      <c r="AY148" s="9" t="s">
        <v>147</v>
      </c>
      <c r="BE148" s="101">
        <f>IF($U$148="základná",$N$148,0)</f>
        <v>0</v>
      </c>
      <c r="BF148" s="101">
        <f>IF($U$148="znížená",$N$148,0)</f>
        <v>0</v>
      </c>
      <c r="BG148" s="101">
        <f>IF($U$148="zákl. prenesená",$N$148,0)</f>
        <v>0</v>
      </c>
      <c r="BH148" s="101">
        <f>IF($U$148="zníž. prenesená",$N$148,0)</f>
        <v>0</v>
      </c>
      <c r="BI148" s="101">
        <f>IF($U$148="nulová",$N$148,0)</f>
        <v>0</v>
      </c>
      <c r="BJ148" s="9" t="s">
        <v>129</v>
      </c>
      <c r="BK148" s="101">
        <f>ROUND($L$148*$K$148,2)</f>
        <v>0</v>
      </c>
      <c r="BL148" s="9" t="s">
        <v>152</v>
      </c>
      <c r="BM148" s="9" t="s">
        <v>903</v>
      </c>
    </row>
    <row r="149" spans="2:65" s="9" customFormat="1" ht="27" customHeight="1">
      <c r="B149" s="22"/>
      <c r="C149" s="122" t="s">
        <v>256</v>
      </c>
      <c r="D149" s="122" t="s">
        <v>148</v>
      </c>
      <c r="E149" s="123" t="s">
        <v>904</v>
      </c>
      <c r="F149" s="158" t="s">
        <v>905</v>
      </c>
      <c r="G149" s="158"/>
      <c r="H149" s="158"/>
      <c r="I149" s="158"/>
      <c r="J149" s="124" t="s">
        <v>151</v>
      </c>
      <c r="K149" s="125">
        <v>126.83</v>
      </c>
      <c r="L149" s="159"/>
      <c r="M149" s="159"/>
      <c r="N149" s="159">
        <f>ROUND($L$149*$K$149,2)</f>
        <v>0</v>
      </c>
      <c r="O149" s="159"/>
      <c r="P149" s="159"/>
      <c r="Q149" s="159"/>
      <c r="R149" s="23"/>
      <c r="T149" s="126"/>
      <c r="U149" s="28" t="s">
        <v>38</v>
      </c>
      <c r="V149" s="127">
        <v>0.02412</v>
      </c>
      <c r="W149" s="127">
        <f>$V$149*$K$149</f>
        <v>3.0591396</v>
      </c>
      <c r="X149" s="127">
        <v>0.27994</v>
      </c>
      <c r="Y149" s="127">
        <f>$X$149*$K$149</f>
        <v>35.5047902</v>
      </c>
      <c r="Z149" s="127">
        <v>0</v>
      </c>
      <c r="AA149" s="128">
        <f>$Z$149*$K$149</f>
        <v>0</v>
      </c>
      <c r="AR149" s="9" t="s">
        <v>152</v>
      </c>
      <c r="AT149" s="9" t="s">
        <v>148</v>
      </c>
      <c r="AU149" s="9" t="s">
        <v>129</v>
      </c>
      <c r="AY149" s="9" t="s">
        <v>147</v>
      </c>
      <c r="BE149" s="101">
        <f>IF($U$149="základná",$N$149,0)</f>
        <v>0</v>
      </c>
      <c r="BF149" s="101">
        <f>IF($U$149="znížená",$N$149,0)</f>
        <v>0</v>
      </c>
      <c r="BG149" s="101">
        <f>IF($U$149="zákl. prenesená",$N$149,0)</f>
        <v>0</v>
      </c>
      <c r="BH149" s="101">
        <f>IF($U$149="zníž. prenesená",$N$149,0)</f>
        <v>0</v>
      </c>
      <c r="BI149" s="101">
        <f>IF($U$149="nulová",$N$149,0)</f>
        <v>0</v>
      </c>
      <c r="BJ149" s="9" t="s">
        <v>129</v>
      </c>
      <c r="BK149" s="101">
        <f>ROUND($L$149*$K$149,2)</f>
        <v>0</v>
      </c>
      <c r="BL149" s="9" t="s">
        <v>152</v>
      </c>
      <c r="BM149" s="9" t="s">
        <v>906</v>
      </c>
    </row>
    <row r="150" spans="2:65" s="9" customFormat="1" ht="51" customHeight="1">
      <c r="B150" s="22"/>
      <c r="C150" s="122" t="s">
        <v>264</v>
      </c>
      <c r="D150" s="122" t="s">
        <v>148</v>
      </c>
      <c r="E150" s="123" t="s">
        <v>907</v>
      </c>
      <c r="F150" s="158" t="s">
        <v>908</v>
      </c>
      <c r="G150" s="158"/>
      <c r="H150" s="158"/>
      <c r="I150" s="158"/>
      <c r="J150" s="124" t="s">
        <v>151</v>
      </c>
      <c r="K150" s="125">
        <v>57.65</v>
      </c>
      <c r="L150" s="159"/>
      <c r="M150" s="159"/>
      <c r="N150" s="159">
        <f>ROUND($L$150*$K$150,2)</f>
        <v>0</v>
      </c>
      <c r="O150" s="159"/>
      <c r="P150" s="159"/>
      <c r="Q150" s="159"/>
      <c r="R150" s="23"/>
      <c r="T150" s="126"/>
      <c r="U150" s="28" t="s">
        <v>38</v>
      </c>
      <c r="V150" s="127">
        <v>1.099</v>
      </c>
      <c r="W150" s="127">
        <f>$V$150*$K$150</f>
        <v>63.35735</v>
      </c>
      <c r="X150" s="127">
        <v>0.112</v>
      </c>
      <c r="Y150" s="127">
        <f>$X$150*$K$150</f>
        <v>6.4568</v>
      </c>
      <c r="Z150" s="127">
        <v>0</v>
      </c>
      <c r="AA150" s="128">
        <f>$Z$150*$K$150</f>
        <v>0</v>
      </c>
      <c r="AR150" s="9" t="s">
        <v>152</v>
      </c>
      <c r="AT150" s="9" t="s">
        <v>148</v>
      </c>
      <c r="AU150" s="9" t="s">
        <v>129</v>
      </c>
      <c r="AY150" s="9" t="s">
        <v>147</v>
      </c>
      <c r="BE150" s="101">
        <f>IF($U$150="základná",$N$150,0)</f>
        <v>0</v>
      </c>
      <c r="BF150" s="101">
        <f>IF($U$150="znížená",$N$150,0)</f>
        <v>0</v>
      </c>
      <c r="BG150" s="101">
        <f>IF($U$150="zákl. prenesená",$N$150,0)</f>
        <v>0</v>
      </c>
      <c r="BH150" s="101">
        <f>IF($U$150="zníž. prenesená",$N$150,0)</f>
        <v>0</v>
      </c>
      <c r="BI150" s="101">
        <f>IF($U$150="nulová",$N$150,0)</f>
        <v>0</v>
      </c>
      <c r="BJ150" s="9" t="s">
        <v>129</v>
      </c>
      <c r="BK150" s="101">
        <f>ROUND($L$150*$K$150,2)</f>
        <v>0</v>
      </c>
      <c r="BL150" s="9" t="s">
        <v>152</v>
      </c>
      <c r="BM150" s="9" t="s">
        <v>909</v>
      </c>
    </row>
    <row r="151" spans="2:65" s="9" customFormat="1" ht="15.75" customHeight="1">
      <c r="B151" s="22"/>
      <c r="C151" s="129" t="s">
        <v>268</v>
      </c>
      <c r="D151" s="129" t="s">
        <v>219</v>
      </c>
      <c r="E151" s="130" t="s">
        <v>910</v>
      </c>
      <c r="F151" s="161" t="s">
        <v>911</v>
      </c>
      <c r="G151" s="161"/>
      <c r="H151" s="161"/>
      <c r="I151" s="161"/>
      <c r="J151" s="131" t="s">
        <v>151</v>
      </c>
      <c r="K151" s="132">
        <v>58.803</v>
      </c>
      <c r="L151" s="162"/>
      <c r="M151" s="162"/>
      <c r="N151" s="162">
        <f>ROUND($L$151*$K$151,2)</f>
        <v>0</v>
      </c>
      <c r="O151" s="162"/>
      <c r="P151" s="162"/>
      <c r="Q151" s="162"/>
      <c r="R151" s="23"/>
      <c r="T151" s="126"/>
      <c r="U151" s="28" t="s">
        <v>38</v>
      </c>
      <c r="V151" s="127">
        <v>0</v>
      </c>
      <c r="W151" s="127">
        <f>$V$151*$K$151</f>
        <v>0</v>
      </c>
      <c r="X151" s="127">
        <v>0.184</v>
      </c>
      <c r="Y151" s="127">
        <f>$X$151*$K$151</f>
        <v>10.819752</v>
      </c>
      <c r="Z151" s="127">
        <v>0</v>
      </c>
      <c r="AA151" s="128">
        <f>$Z$151*$K$151</f>
        <v>0</v>
      </c>
      <c r="AR151" s="9" t="s">
        <v>175</v>
      </c>
      <c r="AT151" s="9" t="s">
        <v>219</v>
      </c>
      <c r="AU151" s="9" t="s">
        <v>129</v>
      </c>
      <c r="AY151" s="9" t="s">
        <v>147</v>
      </c>
      <c r="BE151" s="101">
        <f>IF($U$151="základná",$N$151,0)</f>
        <v>0</v>
      </c>
      <c r="BF151" s="101">
        <f>IF($U$151="znížená",$N$151,0)</f>
        <v>0</v>
      </c>
      <c r="BG151" s="101">
        <f>IF($U$151="zákl. prenesená",$N$151,0)</f>
        <v>0</v>
      </c>
      <c r="BH151" s="101">
        <f>IF($U$151="zníž. prenesená",$N$151,0)</f>
        <v>0</v>
      </c>
      <c r="BI151" s="101">
        <f>IF($U$151="nulová",$N$151,0)</f>
        <v>0</v>
      </c>
      <c r="BJ151" s="9" t="s">
        <v>129</v>
      </c>
      <c r="BK151" s="101">
        <f>ROUND($L$151*$K$151,2)</f>
        <v>0</v>
      </c>
      <c r="BL151" s="9" t="s">
        <v>152</v>
      </c>
      <c r="BM151" s="9" t="s">
        <v>912</v>
      </c>
    </row>
    <row r="152" spans="2:63" s="112" customFormat="1" ht="30.75" customHeight="1">
      <c r="B152" s="113"/>
      <c r="D152" s="121" t="s">
        <v>323</v>
      </c>
      <c r="E152" s="121"/>
      <c r="F152" s="121"/>
      <c r="G152" s="121"/>
      <c r="H152" s="121"/>
      <c r="I152" s="121"/>
      <c r="J152" s="121"/>
      <c r="K152" s="121"/>
      <c r="L152" s="121"/>
      <c r="M152" s="121"/>
      <c r="N152" s="160">
        <f>$BK$152</f>
        <v>0</v>
      </c>
      <c r="O152" s="160"/>
      <c r="P152" s="160"/>
      <c r="Q152" s="160"/>
      <c r="R152" s="115"/>
      <c r="T152" s="116"/>
      <c r="W152" s="117">
        <f>$W$153</f>
        <v>83.8263204</v>
      </c>
      <c r="Y152" s="117">
        <f>$Y$153</f>
        <v>20.8395</v>
      </c>
      <c r="AA152" s="118">
        <f>$AA$153</f>
        <v>0</v>
      </c>
      <c r="AR152" s="119" t="s">
        <v>76</v>
      </c>
      <c r="AT152" s="119" t="s">
        <v>70</v>
      </c>
      <c r="AU152" s="119" t="s">
        <v>76</v>
      </c>
      <c r="AY152" s="119" t="s">
        <v>147</v>
      </c>
      <c r="BK152" s="120">
        <f>$BK$153</f>
        <v>0</v>
      </c>
    </row>
    <row r="153" spans="2:65" s="9" customFormat="1" ht="27" customHeight="1">
      <c r="B153" s="22"/>
      <c r="C153" s="122" t="s">
        <v>272</v>
      </c>
      <c r="D153" s="122" t="s">
        <v>148</v>
      </c>
      <c r="E153" s="123" t="s">
        <v>913</v>
      </c>
      <c r="F153" s="158" t="s">
        <v>914</v>
      </c>
      <c r="G153" s="158"/>
      <c r="H153" s="158"/>
      <c r="I153" s="158"/>
      <c r="J153" s="124" t="s">
        <v>329</v>
      </c>
      <c r="K153" s="125">
        <v>25.26</v>
      </c>
      <c r="L153" s="159"/>
      <c r="M153" s="159"/>
      <c r="N153" s="159">
        <f>ROUND($L$153*$K$153,2)</f>
        <v>0</v>
      </c>
      <c r="O153" s="159"/>
      <c r="P153" s="159"/>
      <c r="Q153" s="159"/>
      <c r="R153" s="23"/>
      <c r="T153" s="126"/>
      <c r="U153" s="28" t="s">
        <v>38</v>
      </c>
      <c r="V153" s="127">
        <v>3.31854</v>
      </c>
      <c r="W153" s="127">
        <f>$V$153*$K$153</f>
        <v>83.8263204</v>
      </c>
      <c r="X153" s="127">
        <v>0.825</v>
      </c>
      <c r="Y153" s="127">
        <f>$X$153*$K$153</f>
        <v>20.8395</v>
      </c>
      <c r="Z153" s="127">
        <v>0</v>
      </c>
      <c r="AA153" s="128">
        <f>$Z$153*$K$153</f>
        <v>0</v>
      </c>
      <c r="AR153" s="9" t="s">
        <v>152</v>
      </c>
      <c r="AT153" s="9" t="s">
        <v>148</v>
      </c>
      <c r="AU153" s="9" t="s">
        <v>129</v>
      </c>
      <c r="AY153" s="9" t="s">
        <v>147</v>
      </c>
      <c r="BE153" s="101">
        <f>IF($U$153="základná",$N$153,0)</f>
        <v>0</v>
      </c>
      <c r="BF153" s="101">
        <f>IF($U$153="znížená",$N$153,0)</f>
        <v>0</v>
      </c>
      <c r="BG153" s="101">
        <f>IF($U$153="zákl. prenesená",$N$153,0)</f>
        <v>0</v>
      </c>
      <c r="BH153" s="101">
        <f>IF($U$153="zníž. prenesená",$N$153,0)</f>
        <v>0</v>
      </c>
      <c r="BI153" s="101">
        <f>IF($U$153="nulová",$N$153,0)</f>
        <v>0</v>
      </c>
      <c r="BJ153" s="9" t="s">
        <v>129</v>
      </c>
      <c r="BK153" s="101">
        <f>ROUND($L$153*$K$153,2)</f>
        <v>0</v>
      </c>
      <c r="BL153" s="9" t="s">
        <v>152</v>
      </c>
      <c r="BM153" s="9" t="s">
        <v>915</v>
      </c>
    </row>
    <row r="154" spans="2:63" s="112" customFormat="1" ht="30.75" customHeight="1">
      <c r="B154" s="113"/>
      <c r="D154" s="121" t="s">
        <v>324</v>
      </c>
      <c r="E154" s="121"/>
      <c r="F154" s="121"/>
      <c r="G154" s="121"/>
      <c r="H154" s="121"/>
      <c r="I154" s="121"/>
      <c r="J154" s="121"/>
      <c r="K154" s="121"/>
      <c r="L154" s="121"/>
      <c r="M154" s="121"/>
      <c r="N154" s="160">
        <f>$BK$154</f>
        <v>0</v>
      </c>
      <c r="O154" s="160"/>
      <c r="P154" s="160"/>
      <c r="Q154" s="160"/>
      <c r="R154" s="115"/>
      <c r="T154" s="116"/>
      <c r="W154" s="117">
        <f>SUM($W$155:$W$170)</f>
        <v>39.591646999999995</v>
      </c>
      <c r="Y154" s="117">
        <f>SUM($Y$155:$Y$170)</f>
        <v>24.47152825</v>
      </c>
      <c r="AA154" s="118">
        <f>SUM($AA$155:$AA$170)</f>
        <v>0</v>
      </c>
      <c r="AR154" s="119" t="s">
        <v>76</v>
      </c>
      <c r="AT154" s="119" t="s">
        <v>70</v>
      </c>
      <c r="AU154" s="119" t="s">
        <v>76</v>
      </c>
      <c r="AY154" s="119" t="s">
        <v>147</v>
      </c>
      <c r="BK154" s="120">
        <f>SUM($BK$155:$BK$170)</f>
        <v>0</v>
      </c>
    </row>
    <row r="155" spans="2:65" s="9" customFormat="1" ht="27" customHeight="1">
      <c r="B155" s="22"/>
      <c r="C155" s="122" t="s">
        <v>223</v>
      </c>
      <c r="D155" s="122" t="s">
        <v>148</v>
      </c>
      <c r="E155" s="123" t="s">
        <v>916</v>
      </c>
      <c r="F155" s="158" t="s">
        <v>917</v>
      </c>
      <c r="G155" s="158"/>
      <c r="H155" s="158"/>
      <c r="I155" s="158"/>
      <c r="J155" s="124" t="s">
        <v>203</v>
      </c>
      <c r="K155" s="125">
        <v>125</v>
      </c>
      <c r="L155" s="159"/>
      <c r="M155" s="159"/>
      <c r="N155" s="159">
        <f>ROUND($L$155*$K$155,2)</f>
        <v>0</v>
      </c>
      <c r="O155" s="159"/>
      <c r="P155" s="159"/>
      <c r="Q155" s="159"/>
      <c r="R155" s="23"/>
      <c r="T155" s="126"/>
      <c r="U155" s="28" t="s">
        <v>38</v>
      </c>
      <c r="V155" s="127">
        <v>0.132</v>
      </c>
      <c r="W155" s="127">
        <f>$V$155*$K$155</f>
        <v>16.5</v>
      </c>
      <c r="X155" s="127">
        <v>0.09793</v>
      </c>
      <c r="Y155" s="127">
        <f>$X$155*$K$155</f>
        <v>12.24125</v>
      </c>
      <c r="Z155" s="127">
        <v>0</v>
      </c>
      <c r="AA155" s="128">
        <f>$Z$155*$K$155</f>
        <v>0</v>
      </c>
      <c r="AR155" s="9" t="s">
        <v>152</v>
      </c>
      <c r="AT155" s="9" t="s">
        <v>148</v>
      </c>
      <c r="AU155" s="9" t="s">
        <v>129</v>
      </c>
      <c r="AY155" s="9" t="s">
        <v>147</v>
      </c>
      <c r="BE155" s="101">
        <f>IF($U$155="základná",$N$155,0)</f>
        <v>0</v>
      </c>
      <c r="BF155" s="101">
        <f>IF($U$155="znížená",$N$155,0)</f>
        <v>0</v>
      </c>
      <c r="BG155" s="101">
        <f>IF($U$155="zákl. prenesená",$N$155,0)</f>
        <v>0</v>
      </c>
      <c r="BH155" s="101">
        <f>IF($U$155="zníž. prenesená",$N$155,0)</f>
        <v>0</v>
      </c>
      <c r="BI155" s="101">
        <f>IF($U$155="nulová",$N$155,0)</f>
        <v>0</v>
      </c>
      <c r="BJ155" s="9" t="s">
        <v>129</v>
      </c>
      <c r="BK155" s="101">
        <f>ROUND($L$155*$K$155,2)</f>
        <v>0</v>
      </c>
      <c r="BL155" s="9" t="s">
        <v>152</v>
      </c>
      <c r="BM155" s="9" t="s">
        <v>918</v>
      </c>
    </row>
    <row r="156" spans="2:65" s="9" customFormat="1" ht="15.75" customHeight="1">
      <c r="B156" s="22"/>
      <c r="C156" s="129" t="s">
        <v>279</v>
      </c>
      <c r="D156" s="129" t="s">
        <v>219</v>
      </c>
      <c r="E156" s="130" t="s">
        <v>919</v>
      </c>
      <c r="F156" s="161" t="s">
        <v>920</v>
      </c>
      <c r="G156" s="161"/>
      <c r="H156" s="161"/>
      <c r="I156" s="161"/>
      <c r="J156" s="131" t="s">
        <v>291</v>
      </c>
      <c r="K156" s="132">
        <v>126.25</v>
      </c>
      <c r="L156" s="162"/>
      <c r="M156" s="162"/>
      <c r="N156" s="162">
        <f>ROUND($L$156*$K$156,2)</f>
        <v>0</v>
      </c>
      <c r="O156" s="162"/>
      <c r="P156" s="162"/>
      <c r="Q156" s="162"/>
      <c r="R156" s="23"/>
      <c r="T156" s="126"/>
      <c r="U156" s="28" t="s">
        <v>38</v>
      </c>
      <c r="V156" s="127">
        <v>0</v>
      </c>
      <c r="W156" s="127">
        <f>$V$156*$K$156</f>
        <v>0</v>
      </c>
      <c r="X156" s="127">
        <v>0.023</v>
      </c>
      <c r="Y156" s="127">
        <f>$X$156*$K$156</f>
        <v>2.90375</v>
      </c>
      <c r="Z156" s="127">
        <v>0</v>
      </c>
      <c r="AA156" s="128">
        <f>$Z$156*$K$156</f>
        <v>0</v>
      </c>
      <c r="AR156" s="9" t="s">
        <v>175</v>
      </c>
      <c r="AT156" s="9" t="s">
        <v>219</v>
      </c>
      <c r="AU156" s="9" t="s">
        <v>129</v>
      </c>
      <c r="AY156" s="9" t="s">
        <v>147</v>
      </c>
      <c r="BE156" s="101">
        <f>IF($U$156="základná",$N$156,0)</f>
        <v>0</v>
      </c>
      <c r="BF156" s="101">
        <f>IF($U$156="znížená",$N$156,0)</f>
        <v>0</v>
      </c>
      <c r="BG156" s="101">
        <f>IF($U$156="zákl. prenesená",$N$156,0)</f>
        <v>0</v>
      </c>
      <c r="BH156" s="101">
        <f>IF($U$156="zníž. prenesená",$N$156,0)</f>
        <v>0</v>
      </c>
      <c r="BI156" s="101">
        <f>IF($U$156="nulová",$N$156,0)</f>
        <v>0</v>
      </c>
      <c r="BJ156" s="9" t="s">
        <v>129</v>
      </c>
      <c r="BK156" s="101">
        <f>ROUND($L$156*$K$156,2)</f>
        <v>0</v>
      </c>
      <c r="BL156" s="9" t="s">
        <v>152</v>
      </c>
      <c r="BM156" s="9" t="s">
        <v>921</v>
      </c>
    </row>
    <row r="157" spans="2:65" s="9" customFormat="1" ht="27" customHeight="1">
      <c r="B157" s="22"/>
      <c r="C157" s="122" t="s">
        <v>283</v>
      </c>
      <c r="D157" s="122" t="s">
        <v>148</v>
      </c>
      <c r="E157" s="123" t="s">
        <v>922</v>
      </c>
      <c r="F157" s="158" t="s">
        <v>923</v>
      </c>
      <c r="G157" s="158"/>
      <c r="H157" s="158"/>
      <c r="I157" s="158"/>
      <c r="J157" s="124" t="s">
        <v>329</v>
      </c>
      <c r="K157" s="125">
        <v>3.125</v>
      </c>
      <c r="L157" s="159"/>
      <c r="M157" s="159"/>
      <c r="N157" s="159">
        <f>ROUND($L$157*$K$157,2)</f>
        <v>0</v>
      </c>
      <c r="O157" s="159"/>
      <c r="P157" s="159"/>
      <c r="Q157" s="159"/>
      <c r="R157" s="23"/>
      <c r="T157" s="126"/>
      <c r="U157" s="28" t="s">
        <v>38</v>
      </c>
      <c r="V157" s="127">
        <v>1.363</v>
      </c>
      <c r="W157" s="127">
        <f>$V$157*$K$157</f>
        <v>4.259375</v>
      </c>
      <c r="X157" s="127">
        <v>2.20109</v>
      </c>
      <c r="Y157" s="127">
        <f>$X$157*$K$157</f>
        <v>6.87840625</v>
      </c>
      <c r="Z157" s="127">
        <v>0</v>
      </c>
      <c r="AA157" s="128">
        <f>$Z$157*$K$157</f>
        <v>0</v>
      </c>
      <c r="AR157" s="9" t="s">
        <v>152</v>
      </c>
      <c r="AT157" s="9" t="s">
        <v>148</v>
      </c>
      <c r="AU157" s="9" t="s">
        <v>129</v>
      </c>
      <c r="AY157" s="9" t="s">
        <v>147</v>
      </c>
      <c r="BE157" s="101">
        <f>IF($U$157="základná",$N$157,0)</f>
        <v>0</v>
      </c>
      <c r="BF157" s="101">
        <f>IF($U$157="znížená",$N$157,0)</f>
        <v>0</v>
      </c>
      <c r="BG157" s="101">
        <f>IF($U$157="zákl. prenesená",$N$157,0)</f>
        <v>0</v>
      </c>
      <c r="BH157" s="101">
        <f>IF($U$157="zníž. prenesená",$N$157,0)</f>
        <v>0</v>
      </c>
      <c r="BI157" s="101">
        <f>IF($U$157="nulová",$N$157,0)</f>
        <v>0</v>
      </c>
      <c r="BJ157" s="9" t="s">
        <v>129</v>
      </c>
      <c r="BK157" s="101">
        <f>ROUND($L$157*$K$157,2)</f>
        <v>0</v>
      </c>
      <c r="BL157" s="9" t="s">
        <v>152</v>
      </c>
      <c r="BM157" s="9" t="s">
        <v>924</v>
      </c>
    </row>
    <row r="158" spans="2:65" s="9" customFormat="1" ht="27" customHeight="1">
      <c r="B158" s="22"/>
      <c r="C158" s="122" t="s">
        <v>288</v>
      </c>
      <c r="D158" s="122" t="s">
        <v>148</v>
      </c>
      <c r="E158" s="123" t="s">
        <v>925</v>
      </c>
      <c r="F158" s="158" t="s">
        <v>926</v>
      </c>
      <c r="G158" s="158"/>
      <c r="H158" s="158"/>
      <c r="I158" s="158"/>
      <c r="J158" s="124" t="s">
        <v>203</v>
      </c>
      <c r="K158" s="125">
        <v>4.2</v>
      </c>
      <c r="L158" s="159"/>
      <c r="M158" s="159"/>
      <c r="N158" s="159">
        <f>ROUND($L$158*$K$158,2)</f>
        <v>0</v>
      </c>
      <c r="O158" s="159"/>
      <c r="P158" s="159"/>
      <c r="Q158" s="159"/>
      <c r="R158" s="23"/>
      <c r="T158" s="126"/>
      <c r="U158" s="28" t="s">
        <v>38</v>
      </c>
      <c r="V158" s="127">
        <v>0.34</v>
      </c>
      <c r="W158" s="127">
        <f>$V$158*$K$158</f>
        <v>1.4280000000000002</v>
      </c>
      <c r="X158" s="127">
        <v>0</v>
      </c>
      <c r="Y158" s="127">
        <f>$X$158*$K$158</f>
        <v>0</v>
      </c>
      <c r="Z158" s="127">
        <v>0</v>
      </c>
      <c r="AA158" s="128">
        <f>$Z$158*$K$158</f>
        <v>0</v>
      </c>
      <c r="AR158" s="9" t="s">
        <v>152</v>
      </c>
      <c r="AT158" s="9" t="s">
        <v>148</v>
      </c>
      <c r="AU158" s="9" t="s">
        <v>129</v>
      </c>
      <c r="AY158" s="9" t="s">
        <v>147</v>
      </c>
      <c r="BE158" s="101">
        <f>IF($U$158="základná",$N$158,0)</f>
        <v>0</v>
      </c>
      <c r="BF158" s="101">
        <f>IF($U$158="znížená",$N$158,0)</f>
        <v>0</v>
      </c>
      <c r="BG158" s="101">
        <f>IF($U$158="zákl. prenesená",$N$158,0)</f>
        <v>0</v>
      </c>
      <c r="BH158" s="101">
        <f>IF($U$158="zníž. prenesená",$N$158,0)</f>
        <v>0</v>
      </c>
      <c r="BI158" s="101">
        <f>IF($U$158="nulová",$N$158,0)</f>
        <v>0</v>
      </c>
      <c r="BJ158" s="9" t="s">
        <v>129</v>
      </c>
      <c r="BK158" s="101">
        <f>ROUND($L$158*$K$158,2)</f>
        <v>0</v>
      </c>
      <c r="BL158" s="9" t="s">
        <v>152</v>
      </c>
      <c r="BM158" s="9" t="s">
        <v>927</v>
      </c>
    </row>
    <row r="159" spans="2:65" s="9" customFormat="1" ht="27" customHeight="1">
      <c r="B159" s="22"/>
      <c r="C159" s="122" t="s">
        <v>293</v>
      </c>
      <c r="D159" s="122" t="s">
        <v>148</v>
      </c>
      <c r="E159" s="123" t="s">
        <v>928</v>
      </c>
      <c r="F159" s="158" t="s">
        <v>929</v>
      </c>
      <c r="G159" s="158"/>
      <c r="H159" s="158"/>
      <c r="I159" s="158"/>
      <c r="J159" s="124" t="s">
        <v>203</v>
      </c>
      <c r="K159" s="125">
        <v>4.2</v>
      </c>
      <c r="L159" s="159"/>
      <c r="M159" s="159"/>
      <c r="N159" s="159">
        <f>ROUND($L$159*$K$159,2)</f>
        <v>0</v>
      </c>
      <c r="O159" s="159"/>
      <c r="P159" s="159"/>
      <c r="Q159" s="159"/>
      <c r="R159" s="23"/>
      <c r="T159" s="126"/>
      <c r="U159" s="28" t="s">
        <v>38</v>
      </c>
      <c r="V159" s="127">
        <v>0.30816</v>
      </c>
      <c r="W159" s="127">
        <f>$V$159*$K$159</f>
        <v>1.294272</v>
      </c>
      <c r="X159" s="127">
        <v>0.00016</v>
      </c>
      <c r="Y159" s="127">
        <f>$X$159*$K$159</f>
        <v>0.0006720000000000001</v>
      </c>
      <c r="Z159" s="127">
        <v>0</v>
      </c>
      <c r="AA159" s="128">
        <f>$Z$159*$K$159</f>
        <v>0</v>
      </c>
      <c r="AR159" s="9" t="s">
        <v>152</v>
      </c>
      <c r="AT159" s="9" t="s">
        <v>148</v>
      </c>
      <c r="AU159" s="9" t="s">
        <v>129</v>
      </c>
      <c r="AY159" s="9" t="s">
        <v>147</v>
      </c>
      <c r="BE159" s="101">
        <f>IF($U$159="základná",$N$159,0)</f>
        <v>0</v>
      </c>
      <c r="BF159" s="101">
        <f>IF($U$159="znížená",$N$159,0)</f>
        <v>0</v>
      </c>
      <c r="BG159" s="101">
        <f>IF($U$159="zákl. prenesená",$N$159,0)</f>
        <v>0</v>
      </c>
      <c r="BH159" s="101">
        <f>IF($U$159="zníž. prenesená",$N$159,0)</f>
        <v>0</v>
      </c>
      <c r="BI159" s="101">
        <f>IF($U$159="nulová",$N$159,0)</f>
        <v>0</v>
      </c>
      <c r="BJ159" s="9" t="s">
        <v>129</v>
      </c>
      <c r="BK159" s="101">
        <f>ROUND($L$159*$K$159,2)</f>
        <v>0</v>
      </c>
      <c r="BL159" s="9" t="s">
        <v>152</v>
      </c>
      <c r="BM159" s="9" t="s">
        <v>930</v>
      </c>
    </row>
    <row r="160" spans="2:65" s="9" customFormat="1" ht="27" customHeight="1">
      <c r="B160" s="22"/>
      <c r="C160" s="122" t="s">
        <v>297</v>
      </c>
      <c r="D160" s="122" t="s">
        <v>148</v>
      </c>
      <c r="E160" s="123" t="s">
        <v>931</v>
      </c>
      <c r="F160" s="158" t="s">
        <v>932</v>
      </c>
      <c r="G160" s="158"/>
      <c r="H160" s="158"/>
      <c r="I160" s="158"/>
      <c r="J160" s="124" t="s">
        <v>291</v>
      </c>
      <c r="K160" s="125">
        <v>2</v>
      </c>
      <c r="L160" s="159"/>
      <c r="M160" s="159"/>
      <c r="N160" s="159">
        <f>ROUND($L$160*$K$160,2)</f>
        <v>0</v>
      </c>
      <c r="O160" s="159"/>
      <c r="P160" s="159"/>
      <c r="Q160" s="159"/>
      <c r="R160" s="23"/>
      <c r="T160" s="126"/>
      <c r="U160" s="28" t="s">
        <v>38</v>
      </c>
      <c r="V160" s="127">
        <v>0.65</v>
      </c>
      <c r="W160" s="127">
        <f>$V$160*$K$160</f>
        <v>1.3</v>
      </c>
      <c r="X160" s="127">
        <v>0.0014</v>
      </c>
      <c r="Y160" s="127">
        <f>$X$160*$K$160</f>
        <v>0.0028</v>
      </c>
      <c r="Z160" s="127">
        <v>0</v>
      </c>
      <c r="AA160" s="128">
        <f>$Z$160*$K$160</f>
        <v>0</v>
      </c>
      <c r="AR160" s="9" t="s">
        <v>152</v>
      </c>
      <c r="AT160" s="9" t="s">
        <v>148</v>
      </c>
      <c r="AU160" s="9" t="s">
        <v>129</v>
      </c>
      <c r="AY160" s="9" t="s">
        <v>147</v>
      </c>
      <c r="BE160" s="101">
        <f>IF($U$160="základná",$N$160,0)</f>
        <v>0</v>
      </c>
      <c r="BF160" s="101">
        <f>IF($U$160="znížená",$N$160,0)</f>
        <v>0</v>
      </c>
      <c r="BG160" s="101">
        <f>IF($U$160="zákl. prenesená",$N$160,0)</f>
        <v>0</v>
      </c>
      <c r="BH160" s="101">
        <f>IF($U$160="zníž. prenesená",$N$160,0)</f>
        <v>0</v>
      </c>
      <c r="BI160" s="101">
        <f>IF($U$160="nulová",$N$160,0)</f>
        <v>0</v>
      </c>
      <c r="BJ160" s="9" t="s">
        <v>129</v>
      </c>
      <c r="BK160" s="101">
        <f>ROUND($L$160*$K$160,2)</f>
        <v>0</v>
      </c>
      <c r="BL160" s="9" t="s">
        <v>152</v>
      </c>
      <c r="BM160" s="9" t="s">
        <v>933</v>
      </c>
    </row>
    <row r="161" spans="2:65" s="9" customFormat="1" ht="15.75" customHeight="1">
      <c r="B161" s="22"/>
      <c r="C161" s="129" t="s">
        <v>301</v>
      </c>
      <c r="D161" s="129" t="s">
        <v>219</v>
      </c>
      <c r="E161" s="130" t="s">
        <v>934</v>
      </c>
      <c r="F161" s="161" t="s">
        <v>935</v>
      </c>
      <c r="G161" s="161"/>
      <c r="H161" s="161"/>
      <c r="I161" s="161"/>
      <c r="J161" s="131" t="s">
        <v>291</v>
      </c>
      <c r="K161" s="132">
        <v>2</v>
      </c>
      <c r="L161" s="162"/>
      <c r="M161" s="162"/>
      <c r="N161" s="162">
        <f>ROUND($L$161*$K$161,2)</f>
        <v>0</v>
      </c>
      <c r="O161" s="162"/>
      <c r="P161" s="162"/>
      <c r="Q161" s="162"/>
      <c r="R161" s="23"/>
      <c r="T161" s="126"/>
      <c r="U161" s="28" t="s">
        <v>38</v>
      </c>
      <c r="V161" s="127">
        <v>0</v>
      </c>
      <c r="W161" s="127">
        <f>$V$161*$K$161</f>
        <v>0</v>
      </c>
      <c r="X161" s="127">
        <v>0.046</v>
      </c>
      <c r="Y161" s="127">
        <f>$X$161*$K$161</f>
        <v>0.092</v>
      </c>
      <c r="Z161" s="127">
        <v>0</v>
      </c>
      <c r="AA161" s="128">
        <f>$Z$161*$K$161</f>
        <v>0</v>
      </c>
      <c r="AR161" s="9" t="s">
        <v>175</v>
      </c>
      <c r="AT161" s="9" t="s">
        <v>219</v>
      </c>
      <c r="AU161" s="9" t="s">
        <v>129</v>
      </c>
      <c r="AY161" s="9" t="s">
        <v>147</v>
      </c>
      <c r="BE161" s="101">
        <f>IF($U$161="základná",$N$161,0)</f>
        <v>0</v>
      </c>
      <c r="BF161" s="101">
        <f>IF($U$161="znížená",$N$161,0)</f>
        <v>0</v>
      </c>
      <c r="BG161" s="101">
        <f>IF($U$161="zákl. prenesená",$N$161,0)</f>
        <v>0</v>
      </c>
      <c r="BH161" s="101">
        <f>IF($U$161="zníž. prenesená",$N$161,0)</f>
        <v>0</v>
      </c>
      <c r="BI161" s="101">
        <f>IF($U$161="nulová",$N$161,0)</f>
        <v>0</v>
      </c>
      <c r="BJ161" s="9" t="s">
        <v>129</v>
      </c>
      <c r="BK161" s="101">
        <f>ROUND($L$161*$K$161,2)</f>
        <v>0</v>
      </c>
      <c r="BL161" s="9" t="s">
        <v>152</v>
      </c>
      <c r="BM161" s="9" t="s">
        <v>936</v>
      </c>
    </row>
    <row r="162" spans="2:65" s="9" customFormat="1" ht="27" customHeight="1">
      <c r="B162" s="22"/>
      <c r="C162" s="122" t="s">
        <v>305</v>
      </c>
      <c r="D162" s="122" t="s">
        <v>148</v>
      </c>
      <c r="E162" s="123" t="s">
        <v>937</v>
      </c>
      <c r="F162" s="158" t="s">
        <v>938</v>
      </c>
      <c r="G162" s="158"/>
      <c r="H162" s="158"/>
      <c r="I162" s="158"/>
      <c r="J162" s="124" t="s">
        <v>291</v>
      </c>
      <c r="K162" s="125">
        <v>8</v>
      </c>
      <c r="L162" s="159"/>
      <c r="M162" s="159"/>
      <c r="N162" s="159">
        <f>ROUND($L$162*$K$162,2)</f>
        <v>0</v>
      </c>
      <c r="O162" s="159"/>
      <c r="P162" s="159"/>
      <c r="Q162" s="159"/>
      <c r="R162" s="23"/>
      <c r="T162" s="126"/>
      <c r="U162" s="28" t="s">
        <v>38</v>
      </c>
      <c r="V162" s="127">
        <v>0.84</v>
      </c>
      <c r="W162" s="127">
        <f>$V$162*$K$162</f>
        <v>6.72</v>
      </c>
      <c r="X162" s="127">
        <v>0.0014</v>
      </c>
      <c r="Y162" s="127">
        <f>$X$162*$K$162</f>
        <v>0.0112</v>
      </c>
      <c r="Z162" s="127">
        <v>0</v>
      </c>
      <c r="AA162" s="128">
        <f>$Z$162*$K$162</f>
        <v>0</v>
      </c>
      <c r="AR162" s="9" t="s">
        <v>152</v>
      </c>
      <c r="AT162" s="9" t="s">
        <v>148</v>
      </c>
      <c r="AU162" s="9" t="s">
        <v>129</v>
      </c>
      <c r="AY162" s="9" t="s">
        <v>147</v>
      </c>
      <c r="BE162" s="101">
        <f>IF($U$162="základná",$N$162,0)</f>
        <v>0</v>
      </c>
      <c r="BF162" s="101">
        <f>IF($U$162="znížená",$N$162,0)</f>
        <v>0</v>
      </c>
      <c r="BG162" s="101">
        <f>IF($U$162="zákl. prenesená",$N$162,0)</f>
        <v>0</v>
      </c>
      <c r="BH162" s="101">
        <f>IF($U$162="zníž. prenesená",$N$162,0)</f>
        <v>0</v>
      </c>
      <c r="BI162" s="101">
        <f>IF($U$162="nulová",$N$162,0)</f>
        <v>0</v>
      </c>
      <c r="BJ162" s="9" t="s">
        <v>129</v>
      </c>
      <c r="BK162" s="101">
        <f>ROUND($L$162*$K$162,2)</f>
        <v>0</v>
      </c>
      <c r="BL162" s="9" t="s">
        <v>152</v>
      </c>
      <c r="BM162" s="9" t="s">
        <v>939</v>
      </c>
    </row>
    <row r="163" spans="2:65" s="9" customFormat="1" ht="15.75" customHeight="1">
      <c r="B163" s="22"/>
      <c r="C163" s="129" t="s">
        <v>309</v>
      </c>
      <c r="D163" s="129" t="s">
        <v>219</v>
      </c>
      <c r="E163" s="130" t="s">
        <v>940</v>
      </c>
      <c r="F163" s="161" t="s">
        <v>941</v>
      </c>
      <c r="G163" s="161"/>
      <c r="H163" s="161"/>
      <c r="I163" s="161"/>
      <c r="J163" s="131" t="s">
        <v>291</v>
      </c>
      <c r="K163" s="132">
        <v>8</v>
      </c>
      <c r="L163" s="162"/>
      <c r="M163" s="162"/>
      <c r="N163" s="162">
        <f>ROUND($L$163*$K$163,2)</f>
        <v>0</v>
      </c>
      <c r="O163" s="162"/>
      <c r="P163" s="162"/>
      <c r="Q163" s="162"/>
      <c r="R163" s="23"/>
      <c r="T163" s="126"/>
      <c r="U163" s="28" t="s">
        <v>38</v>
      </c>
      <c r="V163" s="127">
        <v>0</v>
      </c>
      <c r="W163" s="127">
        <f>$V$163*$K$163</f>
        <v>0</v>
      </c>
      <c r="X163" s="127">
        <v>0</v>
      </c>
      <c r="Y163" s="127">
        <f>$X$163*$K$163</f>
        <v>0</v>
      </c>
      <c r="Z163" s="127">
        <v>0</v>
      </c>
      <c r="AA163" s="128">
        <f>$Z$163*$K$163</f>
        <v>0</v>
      </c>
      <c r="AR163" s="9" t="s">
        <v>175</v>
      </c>
      <c r="AT163" s="9" t="s">
        <v>219</v>
      </c>
      <c r="AU163" s="9" t="s">
        <v>129</v>
      </c>
      <c r="AY163" s="9" t="s">
        <v>147</v>
      </c>
      <c r="BE163" s="101">
        <f>IF($U$163="základná",$N$163,0)</f>
        <v>0</v>
      </c>
      <c r="BF163" s="101">
        <f>IF($U$163="znížená",$N$163,0)</f>
        <v>0</v>
      </c>
      <c r="BG163" s="101">
        <f>IF($U$163="zákl. prenesená",$N$163,0)</f>
        <v>0</v>
      </c>
      <c r="BH163" s="101">
        <f>IF($U$163="zníž. prenesená",$N$163,0)</f>
        <v>0</v>
      </c>
      <c r="BI163" s="101">
        <f>IF($U$163="nulová",$N$163,0)</f>
        <v>0</v>
      </c>
      <c r="BJ163" s="9" t="s">
        <v>129</v>
      </c>
      <c r="BK163" s="101">
        <f>ROUND($L$163*$K$163,2)</f>
        <v>0</v>
      </c>
      <c r="BL163" s="9" t="s">
        <v>152</v>
      </c>
      <c r="BM163" s="9" t="s">
        <v>942</v>
      </c>
    </row>
    <row r="164" spans="2:65" s="9" customFormat="1" ht="27" customHeight="1">
      <c r="B164" s="22"/>
      <c r="C164" s="122" t="s">
        <v>313</v>
      </c>
      <c r="D164" s="122" t="s">
        <v>148</v>
      </c>
      <c r="E164" s="123" t="s">
        <v>943</v>
      </c>
      <c r="F164" s="158" t="s">
        <v>944</v>
      </c>
      <c r="G164" s="158"/>
      <c r="H164" s="158"/>
      <c r="I164" s="158"/>
      <c r="J164" s="124" t="s">
        <v>291</v>
      </c>
      <c r="K164" s="125">
        <v>5</v>
      </c>
      <c r="L164" s="159"/>
      <c r="M164" s="159"/>
      <c r="N164" s="159">
        <f>ROUND($L$164*$K$164,2)</f>
        <v>0</v>
      </c>
      <c r="O164" s="159"/>
      <c r="P164" s="159"/>
      <c r="Q164" s="159"/>
      <c r="R164" s="23"/>
      <c r="T164" s="126"/>
      <c r="U164" s="28" t="s">
        <v>38</v>
      </c>
      <c r="V164" s="127">
        <v>1.38</v>
      </c>
      <c r="W164" s="127">
        <f>$V$164*$K$164</f>
        <v>6.8999999999999995</v>
      </c>
      <c r="X164" s="127">
        <v>0.06829</v>
      </c>
      <c r="Y164" s="127">
        <f>$X$164*$K$164</f>
        <v>0.34145000000000003</v>
      </c>
      <c r="Z164" s="127">
        <v>0</v>
      </c>
      <c r="AA164" s="128">
        <f>$Z$164*$K$164</f>
        <v>0</v>
      </c>
      <c r="AR164" s="9" t="s">
        <v>152</v>
      </c>
      <c r="AT164" s="9" t="s">
        <v>148</v>
      </c>
      <c r="AU164" s="9" t="s">
        <v>129</v>
      </c>
      <c r="AY164" s="9" t="s">
        <v>147</v>
      </c>
      <c r="BE164" s="101">
        <f>IF($U$164="základná",$N$164,0)</f>
        <v>0</v>
      </c>
      <c r="BF164" s="101">
        <f>IF($U$164="znížená",$N$164,0)</f>
        <v>0</v>
      </c>
      <c r="BG164" s="101">
        <f>IF($U$164="zákl. prenesená",$N$164,0)</f>
        <v>0</v>
      </c>
      <c r="BH164" s="101">
        <f>IF($U$164="zníž. prenesená",$N$164,0)</f>
        <v>0</v>
      </c>
      <c r="BI164" s="101">
        <f>IF($U$164="nulová",$N$164,0)</f>
        <v>0</v>
      </c>
      <c r="BJ164" s="9" t="s">
        <v>129</v>
      </c>
      <c r="BK164" s="101">
        <f>ROUND($L$164*$K$164,2)</f>
        <v>0</v>
      </c>
      <c r="BL164" s="9" t="s">
        <v>152</v>
      </c>
      <c r="BM164" s="9" t="s">
        <v>945</v>
      </c>
    </row>
    <row r="165" spans="2:65" s="9" customFormat="1" ht="15.75" customHeight="1">
      <c r="B165" s="22"/>
      <c r="C165" s="129" t="s">
        <v>317</v>
      </c>
      <c r="D165" s="129" t="s">
        <v>219</v>
      </c>
      <c r="E165" s="130" t="s">
        <v>946</v>
      </c>
      <c r="F165" s="161" t="s">
        <v>947</v>
      </c>
      <c r="G165" s="161"/>
      <c r="H165" s="161"/>
      <c r="I165" s="161"/>
      <c r="J165" s="131" t="s">
        <v>291</v>
      </c>
      <c r="K165" s="132">
        <v>1</v>
      </c>
      <c r="L165" s="162"/>
      <c r="M165" s="162"/>
      <c r="N165" s="162">
        <f>ROUND($L$165*$K$165,2)</f>
        <v>0</v>
      </c>
      <c r="O165" s="162"/>
      <c r="P165" s="162"/>
      <c r="Q165" s="162"/>
      <c r="R165" s="23"/>
      <c r="T165" s="126"/>
      <c r="U165" s="28" t="s">
        <v>38</v>
      </c>
      <c r="V165" s="127">
        <v>0</v>
      </c>
      <c r="W165" s="127">
        <f>$V$165*$K$165</f>
        <v>0</v>
      </c>
      <c r="X165" s="127">
        <v>0</v>
      </c>
      <c r="Y165" s="127">
        <f>$X$165*$K$165</f>
        <v>0</v>
      </c>
      <c r="Z165" s="127">
        <v>0</v>
      </c>
      <c r="AA165" s="128">
        <f>$Z$165*$K$165</f>
        <v>0</v>
      </c>
      <c r="AR165" s="9" t="s">
        <v>175</v>
      </c>
      <c r="AT165" s="9" t="s">
        <v>219</v>
      </c>
      <c r="AU165" s="9" t="s">
        <v>129</v>
      </c>
      <c r="AY165" s="9" t="s">
        <v>147</v>
      </c>
      <c r="BE165" s="101">
        <f>IF($U$165="základná",$N$165,0)</f>
        <v>0</v>
      </c>
      <c r="BF165" s="101">
        <f>IF($U$165="znížená",$N$165,0)</f>
        <v>0</v>
      </c>
      <c r="BG165" s="101">
        <f>IF($U$165="zákl. prenesená",$N$165,0)</f>
        <v>0</v>
      </c>
      <c r="BH165" s="101">
        <f>IF($U$165="zníž. prenesená",$N$165,0)</f>
        <v>0</v>
      </c>
      <c r="BI165" s="101">
        <f>IF($U$165="nulová",$N$165,0)</f>
        <v>0</v>
      </c>
      <c r="BJ165" s="9" t="s">
        <v>129</v>
      </c>
      <c r="BK165" s="101">
        <f>ROUND($L$165*$K$165,2)</f>
        <v>0</v>
      </c>
      <c r="BL165" s="9" t="s">
        <v>152</v>
      </c>
      <c r="BM165" s="9" t="s">
        <v>948</v>
      </c>
    </row>
    <row r="166" spans="2:65" s="9" customFormat="1" ht="15.75" customHeight="1">
      <c r="B166" s="22"/>
      <c r="C166" s="129" t="s">
        <v>339</v>
      </c>
      <c r="D166" s="129" t="s">
        <v>219</v>
      </c>
      <c r="E166" s="130" t="s">
        <v>949</v>
      </c>
      <c r="F166" s="161" t="s">
        <v>950</v>
      </c>
      <c r="G166" s="161"/>
      <c r="H166" s="161"/>
      <c r="I166" s="161"/>
      <c r="J166" s="131" t="s">
        <v>291</v>
      </c>
      <c r="K166" s="132">
        <v>1</v>
      </c>
      <c r="L166" s="162"/>
      <c r="M166" s="162"/>
      <c r="N166" s="162">
        <f>ROUND($L$166*$K$166,2)</f>
        <v>0</v>
      </c>
      <c r="O166" s="162"/>
      <c r="P166" s="162"/>
      <c r="Q166" s="162"/>
      <c r="R166" s="23"/>
      <c r="T166" s="126"/>
      <c r="U166" s="28" t="s">
        <v>38</v>
      </c>
      <c r="V166" s="127">
        <v>0</v>
      </c>
      <c r="W166" s="127">
        <f>$V$166*$K$166</f>
        <v>0</v>
      </c>
      <c r="X166" s="127">
        <v>0</v>
      </c>
      <c r="Y166" s="127">
        <f>$X$166*$K$166</f>
        <v>0</v>
      </c>
      <c r="Z166" s="127">
        <v>0</v>
      </c>
      <c r="AA166" s="128">
        <f>$Z$166*$K$166</f>
        <v>0</v>
      </c>
      <c r="AR166" s="9" t="s">
        <v>175</v>
      </c>
      <c r="AT166" s="9" t="s">
        <v>219</v>
      </c>
      <c r="AU166" s="9" t="s">
        <v>129</v>
      </c>
      <c r="AY166" s="9" t="s">
        <v>147</v>
      </c>
      <c r="BE166" s="101">
        <f>IF($U$166="základná",$N$166,0)</f>
        <v>0</v>
      </c>
      <c r="BF166" s="101">
        <f>IF($U$166="znížená",$N$166,0)</f>
        <v>0</v>
      </c>
      <c r="BG166" s="101">
        <f>IF($U$166="zákl. prenesená",$N$166,0)</f>
        <v>0</v>
      </c>
      <c r="BH166" s="101">
        <f>IF($U$166="zníž. prenesená",$N$166,0)</f>
        <v>0</v>
      </c>
      <c r="BI166" s="101">
        <f>IF($U$166="nulová",$N$166,0)</f>
        <v>0</v>
      </c>
      <c r="BJ166" s="9" t="s">
        <v>129</v>
      </c>
      <c r="BK166" s="101">
        <f>ROUND($L$166*$K$166,2)</f>
        <v>0</v>
      </c>
      <c r="BL166" s="9" t="s">
        <v>152</v>
      </c>
      <c r="BM166" s="9" t="s">
        <v>951</v>
      </c>
    </row>
    <row r="167" spans="2:65" s="9" customFormat="1" ht="15.75" customHeight="1">
      <c r="B167" s="22"/>
      <c r="C167" s="129" t="s">
        <v>340</v>
      </c>
      <c r="D167" s="129" t="s">
        <v>219</v>
      </c>
      <c r="E167" s="130" t="s">
        <v>952</v>
      </c>
      <c r="F167" s="161" t="s">
        <v>953</v>
      </c>
      <c r="G167" s="161"/>
      <c r="H167" s="161"/>
      <c r="I167" s="161"/>
      <c r="J167" s="131" t="s">
        <v>291</v>
      </c>
      <c r="K167" s="132">
        <v>1</v>
      </c>
      <c r="L167" s="162"/>
      <c r="M167" s="162"/>
      <c r="N167" s="162">
        <f>ROUND($L$167*$K$167,2)</f>
        <v>0</v>
      </c>
      <c r="O167" s="162"/>
      <c r="P167" s="162"/>
      <c r="Q167" s="162"/>
      <c r="R167" s="23"/>
      <c r="T167" s="126"/>
      <c r="U167" s="28" t="s">
        <v>38</v>
      </c>
      <c r="V167" s="127">
        <v>0</v>
      </c>
      <c r="W167" s="127">
        <f>$V$167*$K$167</f>
        <v>0</v>
      </c>
      <c r="X167" s="127">
        <v>0</v>
      </c>
      <c r="Y167" s="127">
        <f>$X$167*$K$167</f>
        <v>0</v>
      </c>
      <c r="Z167" s="127">
        <v>0</v>
      </c>
      <c r="AA167" s="128">
        <f>$Z$167*$K$167</f>
        <v>0</v>
      </c>
      <c r="AR167" s="9" t="s">
        <v>175</v>
      </c>
      <c r="AT167" s="9" t="s">
        <v>219</v>
      </c>
      <c r="AU167" s="9" t="s">
        <v>129</v>
      </c>
      <c r="AY167" s="9" t="s">
        <v>147</v>
      </c>
      <c r="BE167" s="101">
        <f>IF($U$167="základná",$N$167,0)</f>
        <v>0</v>
      </c>
      <c r="BF167" s="101">
        <f>IF($U$167="znížená",$N$167,0)</f>
        <v>0</v>
      </c>
      <c r="BG167" s="101">
        <f>IF($U$167="zákl. prenesená",$N$167,0)</f>
        <v>0</v>
      </c>
      <c r="BH167" s="101">
        <f>IF($U$167="zníž. prenesená",$N$167,0)</f>
        <v>0</v>
      </c>
      <c r="BI167" s="101">
        <f>IF($U$167="nulová",$N$167,0)</f>
        <v>0</v>
      </c>
      <c r="BJ167" s="9" t="s">
        <v>129</v>
      </c>
      <c r="BK167" s="101">
        <f>ROUND($L$167*$K$167,2)</f>
        <v>0</v>
      </c>
      <c r="BL167" s="9" t="s">
        <v>152</v>
      </c>
      <c r="BM167" s="9" t="s">
        <v>954</v>
      </c>
    </row>
    <row r="168" spans="2:65" s="9" customFormat="1" ht="15.75" customHeight="1">
      <c r="B168" s="22"/>
      <c r="C168" s="129" t="s">
        <v>341</v>
      </c>
      <c r="D168" s="129" t="s">
        <v>219</v>
      </c>
      <c r="E168" s="130" t="s">
        <v>955</v>
      </c>
      <c r="F168" s="161" t="s">
        <v>956</v>
      </c>
      <c r="G168" s="161"/>
      <c r="H168" s="161"/>
      <c r="I168" s="161"/>
      <c r="J168" s="131" t="s">
        <v>291</v>
      </c>
      <c r="K168" s="132">
        <v>2</v>
      </c>
      <c r="L168" s="162"/>
      <c r="M168" s="162"/>
      <c r="N168" s="162">
        <f>ROUND($L$168*$K$168,2)</f>
        <v>0</v>
      </c>
      <c r="O168" s="162"/>
      <c r="P168" s="162"/>
      <c r="Q168" s="162"/>
      <c r="R168" s="23"/>
      <c r="T168" s="126"/>
      <c r="U168" s="28" t="s">
        <v>38</v>
      </c>
      <c r="V168" s="127">
        <v>0</v>
      </c>
      <c r="W168" s="127">
        <f>$V$168*$K$168</f>
        <v>0</v>
      </c>
      <c r="X168" s="127">
        <v>0</v>
      </c>
      <c r="Y168" s="127">
        <f>$X$168*$K$168</f>
        <v>0</v>
      </c>
      <c r="Z168" s="127">
        <v>0</v>
      </c>
      <c r="AA168" s="128">
        <f>$Z$168*$K$168</f>
        <v>0</v>
      </c>
      <c r="AR168" s="9" t="s">
        <v>175</v>
      </c>
      <c r="AT168" s="9" t="s">
        <v>219</v>
      </c>
      <c r="AU168" s="9" t="s">
        <v>129</v>
      </c>
      <c r="AY168" s="9" t="s">
        <v>147</v>
      </c>
      <c r="BE168" s="101">
        <f>IF($U$168="základná",$N$168,0)</f>
        <v>0</v>
      </c>
      <c r="BF168" s="101">
        <f>IF($U$168="znížená",$N$168,0)</f>
        <v>0</v>
      </c>
      <c r="BG168" s="101">
        <f>IF($U$168="zákl. prenesená",$N$168,0)</f>
        <v>0</v>
      </c>
      <c r="BH168" s="101">
        <f>IF($U$168="zníž. prenesená",$N$168,0)</f>
        <v>0</v>
      </c>
      <c r="BI168" s="101">
        <f>IF($U$168="nulová",$N$168,0)</f>
        <v>0</v>
      </c>
      <c r="BJ168" s="9" t="s">
        <v>129</v>
      </c>
      <c r="BK168" s="101">
        <f>ROUND($L$168*$K$168,2)</f>
        <v>0</v>
      </c>
      <c r="BL168" s="9" t="s">
        <v>152</v>
      </c>
      <c r="BM168" s="9" t="s">
        <v>957</v>
      </c>
    </row>
    <row r="169" spans="2:65" s="9" customFormat="1" ht="39" customHeight="1">
      <c r="B169" s="22"/>
      <c r="C169" s="122" t="s">
        <v>342</v>
      </c>
      <c r="D169" s="122" t="s">
        <v>148</v>
      </c>
      <c r="E169" s="123" t="s">
        <v>958</v>
      </c>
      <c r="F169" s="158" t="s">
        <v>959</v>
      </c>
      <c r="G169" s="158"/>
      <c r="H169" s="158"/>
      <c r="I169" s="158"/>
      <c r="J169" s="124" t="s">
        <v>338</v>
      </c>
      <c r="K169" s="125">
        <v>1</v>
      </c>
      <c r="L169" s="159"/>
      <c r="M169" s="159"/>
      <c r="N169" s="159">
        <f>ROUND($L$169*$K$169,2)</f>
        <v>0</v>
      </c>
      <c r="O169" s="159"/>
      <c r="P169" s="159"/>
      <c r="Q169" s="159"/>
      <c r="R169" s="23"/>
      <c r="T169" s="126"/>
      <c r="U169" s="28" t="s">
        <v>38</v>
      </c>
      <c r="V169" s="127">
        <v>1.19</v>
      </c>
      <c r="W169" s="127">
        <f>$V$169*$K$169</f>
        <v>1.19</v>
      </c>
      <c r="X169" s="127">
        <v>0</v>
      </c>
      <c r="Y169" s="127">
        <f>$X$169*$K$169</f>
        <v>0</v>
      </c>
      <c r="Z169" s="127">
        <v>0</v>
      </c>
      <c r="AA169" s="128">
        <f>$Z$169*$K$169</f>
        <v>0</v>
      </c>
      <c r="AR169" s="9" t="s">
        <v>152</v>
      </c>
      <c r="AT169" s="9" t="s">
        <v>148</v>
      </c>
      <c r="AU169" s="9" t="s">
        <v>129</v>
      </c>
      <c r="AY169" s="9" t="s">
        <v>147</v>
      </c>
      <c r="BE169" s="101">
        <f>IF($U$169="základná",$N$169,0)</f>
        <v>0</v>
      </c>
      <c r="BF169" s="101">
        <f>IF($U$169="znížená",$N$169,0)</f>
        <v>0</v>
      </c>
      <c r="BG169" s="101">
        <f>IF($U$169="zákl. prenesená",$N$169,0)</f>
        <v>0</v>
      </c>
      <c r="BH169" s="101">
        <f>IF($U$169="zníž. prenesená",$N$169,0)</f>
        <v>0</v>
      </c>
      <c r="BI169" s="101">
        <f>IF($U$169="nulová",$N$169,0)</f>
        <v>0</v>
      </c>
      <c r="BJ169" s="9" t="s">
        <v>129</v>
      </c>
      <c r="BK169" s="101">
        <f>ROUND($L$169*$K$169,2)</f>
        <v>0</v>
      </c>
      <c r="BL169" s="9" t="s">
        <v>152</v>
      </c>
      <c r="BM169" s="9" t="s">
        <v>960</v>
      </c>
    </row>
    <row r="170" spans="2:65" s="9" customFormat="1" ht="15.75" customHeight="1">
      <c r="B170" s="22"/>
      <c r="C170" s="129" t="s">
        <v>343</v>
      </c>
      <c r="D170" s="129" t="s">
        <v>219</v>
      </c>
      <c r="E170" s="130" t="s">
        <v>961</v>
      </c>
      <c r="F170" s="161" t="s">
        <v>962</v>
      </c>
      <c r="G170" s="161"/>
      <c r="H170" s="161"/>
      <c r="I170" s="161"/>
      <c r="J170" s="131" t="s">
        <v>178</v>
      </c>
      <c r="K170" s="132">
        <v>2</v>
      </c>
      <c r="L170" s="162"/>
      <c r="M170" s="162"/>
      <c r="N170" s="162">
        <f>ROUND($L$170*$K$170,2)</f>
        <v>0</v>
      </c>
      <c r="O170" s="162"/>
      <c r="P170" s="162"/>
      <c r="Q170" s="162"/>
      <c r="R170" s="23"/>
      <c r="T170" s="126"/>
      <c r="U170" s="28" t="s">
        <v>38</v>
      </c>
      <c r="V170" s="127">
        <v>0</v>
      </c>
      <c r="W170" s="127">
        <f>$V$170*$K$170</f>
        <v>0</v>
      </c>
      <c r="X170" s="127">
        <v>1</v>
      </c>
      <c r="Y170" s="127">
        <f>$X$170*$K$170</f>
        <v>2</v>
      </c>
      <c r="Z170" s="127">
        <v>0</v>
      </c>
      <c r="AA170" s="128">
        <f>$Z$170*$K$170</f>
        <v>0</v>
      </c>
      <c r="AR170" s="9" t="s">
        <v>175</v>
      </c>
      <c r="AT170" s="9" t="s">
        <v>219</v>
      </c>
      <c r="AU170" s="9" t="s">
        <v>129</v>
      </c>
      <c r="AY170" s="9" t="s">
        <v>147</v>
      </c>
      <c r="BE170" s="101">
        <f>IF($U$170="základná",$N$170,0)</f>
        <v>0</v>
      </c>
      <c r="BF170" s="101">
        <f>IF($U$170="znížená",$N$170,0)</f>
        <v>0</v>
      </c>
      <c r="BG170" s="101">
        <f>IF($U$170="zákl. prenesená",$N$170,0)</f>
        <v>0</v>
      </c>
      <c r="BH170" s="101">
        <f>IF($U$170="zníž. prenesená",$N$170,0)</f>
        <v>0</v>
      </c>
      <c r="BI170" s="101">
        <f>IF($U$170="nulová",$N$170,0)</f>
        <v>0</v>
      </c>
      <c r="BJ170" s="9" t="s">
        <v>129</v>
      </c>
      <c r="BK170" s="101">
        <f>ROUND($L$170*$K$170,2)</f>
        <v>0</v>
      </c>
      <c r="BL170" s="9" t="s">
        <v>152</v>
      </c>
      <c r="BM170" s="9" t="s">
        <v>963</v>
      </c>
    </row>
    <row r="171" spans="2:63" s="112" customFormat="1" ht="30.75" customHeight="1">
      <c r="B171" s="113"/>
      <c r="D171" s="121" t="s">
        <v>120</v>
      </c>
      <c r="E171" s="121"/>
      <c r="F171" s="121"/>
      <c r="G171" s="121"/>
      <c r="H171" s="121"/>
      <c r="I171" s="121"/>
      <c r="J171" s="121"/>
      <c r="K171" s="121"/>
      <c r="L171" s="121"/>
      <c r="M171" s="121"/>
      <c r="N171" s="160">
        <f>$BK$171</f>
        <v>0</v>
      </c>
      <c r="O171" s="160"/>
      <c r="P171" s="160"/>
      <c r="Q171" s="160"/>
      <c r="R171" s="115"/>
      <c r="T171" s="116"/>
      <c r="W171" s="117">
        <f>$W$172</f>
        <v>241.157268</v>
      </c>
      <c r="Y171" s="117">
        <f>$Y$172</f>
        <v>0</v>
      </c>
      <c r="AA171" s="118">
        <f>$AA$172</f>
        <v>0</v>
      </c>
      <c r="AR171" s="119" t="s">
        <v>76</v>
      </c>
      <c r="AT171" s="119" t="s">
        <v>70</v>
      </c>
      <c r="AU171" s="119" t="s">
        <v>76</v>
      </c>
      <c r="AY171" s="119" t="s">
        <v>147</v>
      </c>
      <c r="BK171" s="120">
        <f>$BK$172</f>
        <v>0</v>
      </c>
    </row>
    <row r="172" spans="2:65" s="9" customFormat="1" ht="27" customHeight="1">
      <c r="B172" s="22"/>
      <c r="C172" s="122" t="s">
        <v>344</v>
      </c>
      <c r="D172" s="122" t="s">
        <v>148</v>
      </c>
      <c r="E172" s="123" t="s">
        <v>964</v>
      </c>
      <c r="F172" s="158" t="s">
        <v>965</v>
      </c>
      <c r="G172" s="158"/>
      <c r="H172" s="158"/>
      <c r="I172" s="158"/>
      <c r="J172" s="124" t="s">
        <v>178</v>
      </c>
      <c r="K172" s="125">
        <v>122.914</v>
      </c>
      <c r="L172" s="159"/>
      <c r="M172" s="159"/>
      <c r="N172" s="159">
        <f>ROUND($L$172*$K$172,2)</f>
        <v>0</v>
      </c>
      <c r="O172" s="159"/>
      <c r="P172" s="159"/>
      <c r="Q172" s="159"/>
      <c r="R172" s="23"/>
      <c r="T172" s="126"/>
      <c r="U172" s="133" t="s">
        <v>38</v>
      </c>
      <c r="V172" s="134">
        <v>1.962</v>
      </c>
      <c r="W172" s="134">
        <f>$V$172*$K$172</f>
        <v>241.157268</v>
      </c>
      <c r="X172" s="134">
        <v>0</v>
      </c>
      <c r="Y172" s="134">
        <f>$X$172*$K$172</f>
        <v>0</v>
      </c>
      <c r="Z172" s="134">
        <v>0</v>
      </c>
      <c r="AA172" s="135">
        <f>$Z$172*$K$172</f>
        <v>0</v>
      </c>
      <c r="AR172" s="9" t="s">
        <v>152</v>
      </c>
      <c r="AT172" s="9" t="s">
        <v>148</v>
      </c>
      <c r="AU172" s="9" t="s">
        <v>129</v>
      </c>
      <c r="AY172" s="9" t="s">
        <v>147</v>
      </c>
      <c r="BE172" s="101">
        <f>IF($U$172="základná",$N$172,0)</f>
        <v>0</v>
      </c>
      <c r="BF172" s="101">
        <f>IF($U$172="znížená",$N$172,0)</f>
        <v>0</v>
      </c>
      <c r="BG172" s="101">
        <f>IF($U$172="zákl. prenesená",$N$172,0)</f>
        <v>0</v>
      </c>
      <c r="BH172" s="101">
        <f>IF($U$172="zníž. prenesená",$N$172,0)</f>
        <v>0</v>
      </c>
      <c r="BI172" s="101">
        <f>IF($U$172="nulová",$N$172,0)</f>
        <v>0</v>
      </c>
      <c r="BJ172" s="9" t="s">
        <v>129</v>
      </c>
      <c r="BK172" s="101">
        <f>ROUND($L$172*$K$172,2)</f>
        <v>0</v>
      </c>
      <c r="BL172" s="9" t="s">
        <v>152</v>
      </c>
      <c r="BM172" s="9" t="s">
        <v>966</v>
      </c>
    </row>
    <row r="173" spans="2:18" s="9" customFormat="1" ht="7.5" customHeight="1"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5"/>
    </row>
  </sheetData>
  <sheetProtection selectLockedCells="1" selectUnlockedCells="1"/>
  <mergeCells count="212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118:Q118"/>
    <mergeCell ref="N119:Q119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N152:Q152"/>
    <mergeCell ref="F153:I153"/>
    <mergeCell ref="L153:M153"/>
    <mergeCell ref="N153:Q153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N171:Q171"/>
    <mergeCell ref="F172:I172"/>
    <mergeCell ref="L172:M172"/>
    <mergeCell ref="N172:Q172"/>
  </mergeCells>
  <hyperlinks>
    <hyperlink ref="F1" location="C2" display="1) Krycí list rozpočtu"/>
    <hyperlink ref="H1" location="C86" display="2) Rekapitulácia rozpočtu"/>
    <hyperlink ref="L1" location="C117" display="3) Rozpočet"/>
    <hyperlink ref="S1" location="'Rekapitulácia stavby'!C2" display="Rekapitulácia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boris</cp:lastModifiedBy>
  <dcterms:modified xsi:type="dcterms:W3CDTF">2017-11-10T05:52:51Z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